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●2024-01デスクトップデータまとめ\日本東洋医学会20230607\古典デジタル資料\★★★インターネットと鍼灸古典文献\"/>
    </mc:Choice>
  </mc:AlternateContent>
  <xr:revisionPtr revIDLastSave="0" documentId="13_ncr:1_{AA3AC976-85FD-4705-B573-5635A66428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近世漢方医学書集成" sheetId="3" r:id="rId1"/>
    <sheet name="Webサイト" sheetId="4" r:id="rId2"/>
    <sheet name="note-01" sheetId="5" r:id="rId3"/>
    <sheet name="n0te-02" sheetId="6" r:id="rId4"/>
    <sheet name="付録　脈論口訣" sheetId="9" r:id="rId5"/>
  </sheets>
  <definedNames>
    <definedName name="_xlnm._FilterDatabase" localSheetId="0" hidden="1">近世漢方医学書集成!$A$1:$I$319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9" l="1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F289" i="3" l="1"/>
  <c r="F205" i="3"/>
  <c r="F103" i="3" l="1"/>
  <c r="F102" i="3"/>
  <c r="F44" i="3"/>
  <c r="F43" i="3"/>
  <c r="F42" i="3"/>
  <c r="F41" i="3"/>
  <c r="F40" i="3"/>
  <c r="F37" i="3"/>
  <c r="F36" i="3"/>
  <c r="F35" i="3"/>
  <c r="F39" i="3"/>
  <c r="F38" i="3"/>
  <c r="F32" i="3"/>
  <c r="F31" i="3"/>
  <c r="F284" i="3"/>
  <c r="F283" i="3"/>
  <c r="F282" i="3"/>
  <c r="F286" i="3"/>
  <c r="F285" i="3"/>
  <c r="F99" i="3"/>
  <c r="F100" i="3"/>
  <c r="F101" i="3"/>
  <c r="F150" i="3"/>
  <c r="F149" i="3"/>
  <c r="F151" i="3"/>
  <c r="F152" i="3"/>
  <c r="F167" i="3"/>
  <c r="F166" i="3"/>
  <c r="F165" i="3"/>
  <c r="F164" i="3"/>
  <c r="F163" i="3"/>
  <c r="F162" i="3"/>
  <c r="F161" i="3"/>
  <c r="F157" i="3"/>
  <c r="F156" i="3"/>
  <c r="F155" i="3"/>
  <c r="F154" i="3"/>
  <c r="F153" i="3"/>
  <c r="F208" i="3"/>
  <c r="F206" i="3"/>
  <c r="F204" i="3"/>
  <c r="F210" i="3"/>
  <c r="F209" i="3"/>
  <c r="F257" i="3"/>
  <c r="F256" i="3"/>
  <c r="F255" i="3"/>
  <c r="F254" i="3"/>
  <c r="F253" i="3"/>
  <c r="F252" i="3"/>
  <c r="F259" i="3"/>
  <c r="F258" i="3"/>
  <c r="F261" i="3"/>
  <c r="F260" i="3"/>
  <c r="F262" i="3"/>
  <c r="F297" i="3"/>
  <c r="F296" i="3"/>
  <c r="F295" i="3"/>
  <c r="F294" i="3"/>
  <c r="F280" i="3"/>
  <c r="F279" i="3"/>
  <c r="F278" i="3"/>
  <c r="F277" i="3"/>
  <c r="F270" i="3"/>
  <c r="F269" i="3"/>
  <c r="F268" i="3"/>
  <c r="F291" i="3"/>
  <c r="F288" i="3"/>
  <c r="F287" i="3"/>
  <c r="F94" i="3"/>
  <c r="F93" i="3"/>
  <c r="F92" i="3"/>
  <c r="F91" i="3"/>
  <c r="F90" i="3"/>
  <c r="F89" i="3"/>
  <c r="F87" i="3"/>
  <c r="F86" i="3"/>
  <c r="F85" i="3"/>
  <c r="F84" i="3"/>
  <c r="F83" i="3"/>
  <c r="F82" i="3"/>
  <c r="F81" i="3"/>
  <c r="F80" i="3"/>
  <c r="F79" i="3"/>
  <c r="F78" i="3"/>
  <c r="F76" i="3"/>
  <c r="F75" i="3"/>
  <c r="F74" i="3"/>
  <c r="F73" i="3"/>
  <c r="F72" i="3"/>
  <c r="F68" i="3"/>
  <c r="F67" i="3"/>
  <c r="F66" i="3"/>
  <c r="F65" i="3"/>
  <c r="F50" i="3"/>
  <c r="F49" i="3"/>
  <c r="F52" i="3"/>
  <c r="F51" i="3"/>
  <c r="F54" i="3"/>
  <c r="F57" i="3"/>
  <c r="F56" i="3"/>
  <c r="F61" i="3"/>
  <c r="F60" i="3"/>
  <c r="F59" i="3"/>
  <c r="F58" i="3"/>
  <c r="F300" i="3"/>
  <c r="F299" i="3"/>
  <c r="F305" i="3"/>
  <c r="F304" i="3"/>
  <c r="F303" i="3"/>
  <c r="F309" i="3"/>
  <c r="F306" i="3"/>
  <c r="F313" i="3"/>
  <c r="F312" i="3"/>
  <c r="F310" i="3"/>
  <c r="F318" i="3"/>
  <c r="F317" i="3"/>
  <c r="F319" i="3"/>
  <c r="F266" i="3"/>
  <c r="F251" i="3"/>
  <c r="F250" i="3"/>
  <c r="F249" i="3"/>
  <c r="F248" i="3"/>
  <c r="F247" i="3"/>
  <c r="F246" i="3"/>
  <c r="F245" i="3"/>
  <c r="F244" i="3"/>
  <c r="F243" i="3"/>
  <c r="F241" i="3"/>
  <c r="F240" i="3"/>
  <c r="F238" i="3"/>
  <c r="F237" i="3"/>
  <c r="F236" i="3"/>
  <c r="F235" i="3"/>
  <c r="F231" i="3"/>
  <c r="F230" i="3"/>
  <c r="F229" i="3"/>
  <c r="F228" i="3"/>
  <c r="F226" i="3"/>
  <c r="F225" i="3"/>
  <c r="F224" i="3"/>
  <c r="F223" i="3"/>
  <c r="F216" i="3"/>
  <c r="F215" i="3"/>
  <c r="F214" i="3"/>
  <c r="F213" i="3"/>
  <c r="F203" i="3"/>
  <c r="F202" i="3"/>
  <c r="F197" i="3"/>
  <c r="F196" i="3"/>
  <c r="F198" i="3"/>
  <c r="F201" i="3"/>
  <c r="F200" i="3"/>
  <c r="F195" i="3"/>
  <c r="F192" i="3"/>
  <c r="F191" i="3"/>
  <c r="F190" i="3"/>
  <c r="F189" i="3"/>
  <c r="F188" i="3"/>
  <c r="F182" i="3"/>
  <c r="F181" i="3"/>
  <c r="F180" i="3"/>
  <c r="F175" i="3"/>
  <c r="F172" i="3"/>
  <c r="F171" i="3"/>
  <c r="F170" i="3"/>
  <c r="F168" i="3"/>
  <c r="F145" i="3"/>
  <c r="F144" i="3"/>
  <c r="F143" i="3"/>
  <c r="F142" i="3"/>
  <c r="F141" i="3"/>
  <c r="F140" i="3"/>
  <c r="F139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1" i="3"/>
  <c r="F120" i="3"/>
  <c r="F119" i="3"/>
  <c r="F118" i="3"/>
  <c r="F117" i="3"/>
  <c r="F116" i="3"/>
  <c r="F115" i="3"/>
  <c r="F114" i="3"/>
  <c r="F113" i="3"/>
  <c r="F112" i="3"/>
  <c r="F30" i="3"/>
  <c r="F29" i="3"/>
  <c r="F27" i="3"/>
  <c r="F26" i="3"/>
  <c r="F25" i="3"/>
  <c r="F24" i="3"/>
  <c r="F23" i="3"/>
  <c r="F21" i="3"/>
  <c r="F20" i="3"/>
  <c r="F19" i="3"/>
  <c r="F15" i="3"/>
  <c r="F14" i="3"/>
  <c r="F13" i="3"/>
  <c r="F12" i="3"/>
  <c r="F9" i="3"/>
  <c r="F8" i="3"/>
  <c r="F7" i="3"/>
  <c r="F6" i="3"/>
  <c r="F5" i="3"/>
  <c r="F4" i="3"/>
</calcChain>
</file>

<file path=xl/sharedStrings.xml><?xml version="1.0" encoding="utf-8"?>
<sst xmlns="http://schemas.openxmlformats.org/spreadsheetml/2006/main" count="2014" uniqueCount="1316">
  <si>
    <t>近世漢方医学書集成</t>
  </si>
  <si>
    <t>大塚敬節, 矢数道明責任編集</t>
  </si>
  <si>
    <t>全4期116冊</t>
  </si>
  <si>
    <t>第Ⅰ期</t>
  </si>
  <si>
    <t>全３０巻 別冊総目次付</t>
  </si>
  <si>
    <t>三帰廻翁医書</t>
  </si>
  <si>
    <t>曲直瀬道三</t>
  </si>
  <si>
    <t>曲直瀬玄朔</t>
  </si>
  <si>
    <t>岡本一抱</t>
  </si>
  <si>
    <t>永富独嘯庵・山脇東門・亀井南冥</t>
  </si>
  <si>
    <t>和田東郭</t>
  </si>
  <si>
    <t>中神琴渓</t>
  </si>
  <si>
    <t>原南陽</t>
  </si>
  <si>
    <t>本間棗軒</t>
  </si>
  <si>
    <t>宇津木昆台</t>
  </si>
  <si>
    <t>古訓医伝</t>
  </si>
  <si>
    <t>華岡青洲</t>
  </si>
  <si>
    <t>第Ⅱ期</t>
  </si>
  <si>
    <t>村井琴山</t>
  </si>
  <si>
    <t>中西深斎</t>
  </si>
  <si>
    <t>吉益南涯</t>
  </si>
  <si>
    <t>和田元庸</t>
  </si>
  <si>
    <t>黒川道祐・奈須恒徳</t>
  </si>
  <si>
    <t>多紀元簡</t>
  </si>
  <si>
    <t>多紀元堅</t>
  </si>
  <si>
    <t>森立之</t>
  </si>
  <si>
    <t>福井楓亭</t>
  </si>
  <si>
    <t>方読弁解</t>
  </si>
  <si>
    <t>松岡恕庵</t>
  </si>
  <si>
    <t>内藤尚賢</t>
  </si>
  <si>
    <t>古方薬品考</t>
  </si>
  <si>
    <t>山本鹿洲・村瀬豆洲</t>
  </si>
  <si>
    <t>第Ⅲ期</t>
  </si>
  <si>
    <t>全４０巻 別冊総目次付</t>
  </si>
  <si>
    <t>香月牛山</t>
  </si>
  <si>
    <t>長沢道寿</t>
  </si>
  <si>
    <t>医方口訣集</t>
  </si>
  <si>
    <t>蘆川桂洲</t>
  </si>
  <si>
    <t>病名彙解</t>
  </si>
  <si>
    <t>香川修庵</t>
  </si>
  <si>
    <t>内藤希哲</t>
  </si>
  <si>
    <t>津田玄仙</t>
  </si>
  <si>
    <t>山田正珍</t>
  </si>
  <si>
    <t>川越衡山</t>
  </si>
  <si>
    <t>傷寒論脈証式</t>
  </si>
  <si>
    <t>浅井貞庵</t>
  </si>
  <si>
    <t>方彙口訣</t>
  </si>
  <si>
    <t>北尾春圃</t>
  </si>
  <si>
    <t>片倉鶴陵</t>
  </si>
  <si>
    <t>稲葉文礼・和久田叔虎</t>
  </si>
  <si>
    <t>有持桂里</t>
  </si>
  <si>
    <t>校正方輿輗</t>
  </si>
  <si>
    <t>喜多村直寛</t>
  </si>
  <si>
    <t>浅田宗伯</t>
  </si>
  <si>
    <t>第Ⅳ期</t>
  </si>
  <si>
    <t>全１６巻 別冊総目次付</t>
  </si>
  <si>
    <t>岡本玄冶</t>
  </si>
  <si>
    <t>102～105</t>
  </si>
  <si>
    <t>名古屋玄医</t>
  </si>
  <si>
    <t>賀川玄悦・賀川玄迪</t>
  </si>
  <si>
    <t>目黒道琢</t>
  </si>
  <si>
    <t>108～109</t>
  </si>
  <si>
    <t>110～111</t>
  </si>
  <si>
    <t>中川修亭</t>
  </si>
  <si>
    <t>114～116</t>
  </si>
  <si>
    <t>2～5</t>
  </si>
  <si>
    <t>啓迪集</t>
  </si>
  <si>
    <t>切紙</t>
  </si>
  <si>
    <t>薬性能毒</t>
  </si>
  <si>
    <t>出証配剤</t>
  </si>
  <si>
    <t>遐齢小児方</t>
  </si>
  <si>
    <t>涙墨紙</t>
  </si>
  <si>
    <t>雲陣夜話</t>
  </si>
  <si>
    <t>医療衆方規矩</t>
  </si>
  <si>
    <t>医学天正記</t>
  </si>
  <si>
    <t>十五指南篇</t>
  </si>
  <si>
    <t>延寿撮要</t>
  </si>
  <si>
    <t>7～9</t>
  </si>
  <si>
    <t>和語本草綱目</t>
  </si>
  <si>
    <t>方意弁義</t>
  </si>
  <si>
    <t>医方大成論諺解</t>
  </si>
  <si>
    <t>10～12</t>
  </si>
  <si>
    <t>薬徴</t>
  </si>
  <si>
    <t>薬徴続編</t>
  </si>
  <si>
    <t>建殊録</t>
  </si>
  <si>
    <t>医事或問</t>
  </si>
  <si>
    <t>医断</t>
  </si>
  <si>
    <t>方極</t>
  </si>
  <si>
    <t>方機</t>
  </si>
  <si>
    <t>師説筆記</t>
  </si>
  <si>
    <t>遺教</t>
  </si>
  <si>
    <t>艮山後藤先生往復書簡</t>
  </si>
  <si>
    <t>養寿院医則</t>
  </si>
  <si>
    <t>蔵志</t>
  </si>
  <si>
    <t>漫遊雑記</t>
  </si>
  <si>
    <t>吐方考</t>
  </si>
  <si>
    <t>東門先生随筆</t>
  </si>
  <si>
    <t>南冥問答</t>
  </si>
  <si>
    <t>15～16</t>
  </si>
  <si>
    <t>蕉窓雑話</t>
  </si>
  <si>
    <t>蕉窓方意解</t>
  </si>
  <si>
    <t>導水瑣言</t>
  </si>
  <si>
    <t>東郭医談</t>
  </si>
  <si>
    <t>生々堂医譚</t>
  </si>
  <si>
    <t>生々堂雑記</t>
  </si>
  <si>
    <t>生々堂治験</t>
  </si>
  <si>
    <t>生々堂養生論</t>
  </si>
  <si>
    <t>生々堂中神家方書</t>
  </si>
  <si>
    <t>18～20</t>
  </si>
  <si>
    <t>叢桂亭医事小言</t>
  </si>
  <si>
    <t>医事小言補正</t>
  </si>
  <si>
    <t>叢桂偶記</t>
  </si>
  <si>
    <t>砦草</t>
  </si>
  <si>
    <t>21～23</t>
  </si>
  <si>
    <t>内科秘録</t>
  </si>
  <si>
    <t>療治知要</t>
  </si>
  <si>
    <t>種痘活人十全弁</t>
  </si>
  <si>
    <t>24～28</t>
  </si>
  <si>
    <t>29～30</t>
  </si>
  <si>
    <t>外科神書</t>
  </si>
  <si>
    <t>瘍科瑣言</t>
  </si>
  <si>
    <t>燈下医談</t>
  </si>
  <si>
    <t>産科瑣言</t>
  </si>
  <si>
    <t>青嚢秘録</t>
  </si>
  <si>
    <t>春林軒丸散方</t>
  </si>
  <si>
    <t>膏方便覧</t>
  </si>
  <si>
    <t>瘍科方筌</t>
  </si>
  <si>
    <t>医道二千年眼目編</t>
  </si>
  <si>
    <t>和方一万方</t>
  </si>
  <si>
    <t>傷寒論弁正</t>
  </si>
  <si>
    <t>傷寒名数解</t>
  </si>
  <si>
    <t>気血水薬徴</t>
  </si>
  <si>
    <t>続医断</t>
  </si>
  <si>
    <t>医範</t>
  </si>
  <si>
    <t>続建殊録</t>
  </si>
  <si>
    <t>成蹟録</t>
  </si>
  <si>
    <t>好生緒言</t>
  </si>
  <si>
    <t>険証百問</t>
  </si>
  <si>
    <t>（附）険証百問注</t>
  </si>
  <si>
    <t>三世医譚</t>
  </si>
  <si>
    <t>本朝医考</t>
  </si>
  <si>
    <t>本朝医考補遺</t>
  </si>
  <si>
    <t>本朝医談</t>
  </si>
  <si>
    <t>傷寒論輯義</t>
  </si>
  <si>
    <t>観聚方要補</t>
  </si>
  <si>
    <t>雑病広要</t>
  </si>
  <si>
    <t>時還読我書</t>
  </si>
  <si>
    <t>時還読我書続録</t>
  </si>
  <si>
    <t>神農本草経</t>
  </si>
  <si>
    <t>遊相医話</t>
  </si>
  <si>
    <t>経籍訪古志</t>
  </si>
  <si>
    <t>用薬須知</t>
  </si>
  <si>
    <t>類聚方広義</t>
  </si>
  <si>
    <t>橘黄医談</t>
  </si>
  <si>
    <t>方伎雑誌</t>
  </si>
  <si>
    <t>医余</t>
  </si>
  <si>
    <t>幼幼家則</t>
  </si>
  <si>
    <t>牛山方考</t>
  </si>
  <si>
    <t>牛山活套</t>
  </si>
  <si>
    <t>籠本草</t>
  </si>
  <si>
    <t>一本堂行余医言</t>
  </si>
  <si>
    <t>一本堂薬選</t>
  </si>
  <si>
    <t>医経解惑論</t>
  </si>
  <si>
    <t>療治茶談</t>
  </si>
  <si>
    <t>療治経験筆記</t>
  </si>
  <si>
    <t>傷寒論集成</t>
  </si>
  <si>
    <t>傷寒考</t>
  </si>
  <si>
    <t>提耳談</t>
  </si>
  <si>
    <t>青嚢瑣探</t>
  </si>
  <si>
    <t>静倹堂治験</t>
  </si>
  <si>
    <t>保嬰須知</t>
  </si>
  <si>
    <t>産科発蒙</t>
  </si>
  <si>
    <t>腹証奇覧</t>
  </si>
  <si>
    <t>腹証奇覧翼</t>
  </si>
  <si>
    <t>傷寒論疏義</t>
  </si>
  <si>
    <t>経方弁</t>
  </si>
  <si>
    <t>勿誤薬室方函</t>
  </si>
  <si>
    <t>勿誤薬室方函口訣</t>
  </si>
  <si>
    <t>傷寒論識</t>
  </si>
  <si>
    <t>雑病論識</t>
  </si>
  <si>
    <t>皇国名医伝</t>
  </si>
  <si>
    <t>先哲医話</t>
  </si>
  <si>
    <t>橘窓書影</t>
  </si>
  <si>
    <t>脈法私言</t>
  </si>
  <si>
    <t>玄冶薬方口解</t>
  </si>
  <si>
    <t>玄冶方考</t>
  </si>
  <si>
    <t>医方問余</t>
  </si>
  <si>
    <t>医方規矩</t>
  </si>
  <si>
    <t>薬品規矩</t>
  </si>
  <si>
    <t>丹水家訓</t>
  </si>
  <si>
    <t>医学愚得</t>
  </si>
  <si>
    <t>産論</t>
  </si>
  <si>
    <t>産論翼</t>
  </si>
  <si>
    <t>救偏産言</t>
  </si>
  <si>
    <t>餐英館療治雑話</t>
  </si>
  <si>
    <t>驪家医言</t>
  </si>
  <si>
    <t>医賸</t>
  </si>
  <si>
    <t>脈学輯要</t>
  </si>
  <si>
    <t>広恵済急方</t>
  </si>
  <si>
    <t>傷寒論述義</t>
  </si>
  <si>
    <t>金匱要略述義</t>
  </si>
  <si>
    <t>薬治通義</t>
  </si>
  <si>
    <t>医方新古弁</t>
  </si>
  <si>
    <t>医道</t>
  </si>
  <si>
    <t>症因問答</t>
  </si>
  <si>
    <t>傷寒論正文復聖解</t>
  </si>
  <si>
    <t>瘍科秘録</t>
  </si>
  <si>
    <t>続瘍科秘録</t>
  </si>
  <si>
    <t>31～34</t>
  </si>
  <si>
    <t>35～36</t>
  </si>
  <si>
    <t>37～38</t>
  </si>
  <si>
    <t>41～47</t>
  </si>
  <si>
    <t>48～52</t>
  </si>
  <si>
    <t>57～59</t>
  </si>
  <si>
    <t>61～62</t>
  </si>
  <si>
    <t>65～69</t>
  </si>
  <si>
    <t>70～71</t>
  </si>
  <si>
    <t>72～73</t>
  </si>
  <si>
    <t>74～75</t>
  </si>
  <si>
    <t>77～78</t>
  </si>
  <si>
    <t>79～80</t>
  </si>
  <si>
    <t>81～82</t>
  </si>
  <si>
    <t>83～84</t>
  </si>
  <si>
    <t>85～87</t>
  </si>
  <si>
    <t>88～91</t>
  </si>
  <si>
    <t>92～94</t>
  </si>
  <si>
    <t>95～100</t>
  </si>
  <si>
    <t>啓迪集 8巻</t>
  </si>
  <si>
    <t>曲直瀬道三(正慶)著</t>
  </si>
  <si>
    <t>けいてきしゅう</t>
  </si>
  <si>
    <t>道三先生切紙 1巻のみ(天のみ)</t>
  </si>
  <si>
    <t>どうさんせんせいきりがみ</t>
  </si>
  <si>
    <t>切紙 2巻</t>
  </si>
  <si>
    <t>きりがみ</t>
  </si>
  <si>
    <t>(増補)切紙伝</t>
  </si>
  <si>
    <t>曲直瀬道三(正慶)伝</t>
  </si>
  <si>
    <t>きりがみでん</t>
  </si>
  <si>
    <t>かれいしょうにほう</t>
  </si>
  <si>
    <t>-</t>
    <phoneticPr fontId="2"/>
  </si>
  <si>
    <t>るいぼくし</t>
  </si>
  <si>
    <t>医学天正記 2巻</t>
  </si>
  <si>
    <t>曲直瀬玄朔(正紹)著</t>
  </si>
  <si>
    <t>いがくてんしょうき</t>
  </si>
  <si>
    <t>えんじゅさつよう</t>
  </si>
  <si>
    <t>方意弁義 6巻</t>
  </si>
  <si>
    <t>ほういべんぎ</t>
  </si>
  <si>
    <t>医方大成論諺解 5巻</t>
  </si>
  <si>
    <t>岡本一抱</t>
    <rPh sb="0" eb="4">
      <t>オカモトイッポウ</t>
    </rPh>
    <phoneticPr fontId="2"/>
  </si>
  <si>
    <t>いほうたいせいろんげんかい</t>
  </si>
  <si>
    <t>華岡青洲(震)著</t>
  </si>
  <si>
    <t>ようかさげん</t>
  </si>
  <si>
    <t>瘍科瑣言 2巻</t>
  </si>
  <si>
    <t>幼科瑣言 上巻のみ</t>
  </si>
  <si>
    <t>ようかさげんこうこう</t>
  </si>
  <si>
    <t>華岡瘍科瑣言</t>
  </si>
  <si>
    <t>はなおかようかさげん</t>
  </si>
  <si>
    <t>華岡青洲(震)口授</t>
  </si>
  <si>
    <t>さんかさげん</t>
  </si>
  <si>
    <t>せいのうひろく</t>
  </si>
  <si>
    <t>しゅんりんけんがんさんほう</t>
  </si>
  <si>
    <t>こうほうべんらん</t>
  </si>
  <si>
    <t>春林軒膏方便覧</t>
  </si>
  <si>
    <t>花岡青洲(震)著</t>
  </si>
  <si>
    <t>しゅんりんけんこうほうべんらん</t>
  </si>
  <si>
    <t>春林軒膏方便覧 抄録</t>
  </si>
  <si>
    <t>ようかほうせん</t>
  </si>
  <si>
    <t>春林軒瘍科方筌</t>
  </si>
  <si>
    <t>しゅんりんけんようかほうせん</t>
  </si>
  <si>
    <r>
      <t>瘍科</t>
    </r>
    <r>
      <rPr>
        <sz val="11"/>
        <color rgb="FFFF0000"/>
        <rFont val="ＭＳ Ｐゴシック"/>
        <family val="3"/>
        <charset val="128"/>
        <scheme val="minor"/>
      </rPr>
      <t>鎖</t>
    </r>
    <r>
      <rPr>
        <sz val="11"/>
        <color theme="1"/>
        <rFont val="ＭＳ Ｐゴシック"/>
        <family val="2"/>
        <charset val="128"/>
        <scheme val="minor"/>
      </rPr>
      <t>言校考</t>
    </r>
    <phoneticPr fontId="2"/>
  </si>
  <si>
    <t>医学警悟 6巻(第3巻欠)</t>
  </si>
  <si>
    <t>https://rmda.kulib.kyoto-u.ac.jp/item/rb00000446</t>
    <phoneticPr fontId="2"/>
  </si>
  <si>
    <t>風寒熱病方緯篇 7巻(巻14-20)</t>
  </si>
  <si>
    <t>https://rmda.kulib.kyoto-u.ac.jp/item/rb00000725</t>
    <phoneticPr fontId="2"/>
  </si>
  <si>
    <t>風寒熱病方経篇 7巻(巻7-13)</t>
  </si>
  <si>
    <t>https://rmda.kulib.kyoto-u.ac.jp/item/rb00000724</t>
    <phoneticPr fontId="2"/>
  </si>
  <si>
    <t>薬能方法弁 5巻</t>
  </si>
  <si>
    <t>https://rmda.kulib.kyoto-u.ac.jp/item/rb00005452</t>
    <phoneticPr fontId="2"/>
  </si>
  <si>
    <t>https://rmda.kulib.kyoto-u.ac.jp/item/rb00005451</t>
    <phoneticPr fontId="2"/>
  </si>
  <si>
    <t>三世医譚 2巻</t>
  </si>
  <si>
    <t>和田元庸著</t>
  </si>
  <si>
    <t>さんせいいたん</t>
  </si>
  <si>
    <t>本朝医考 3巻</t>
  </si>
  <si>
    <t>黒川道祐編</t>
  </si>
  <si>
    <t>ほんちょういこう</t>
  </si>
  <si>
    <t>ほんちょういこうほい</t>
  </si>
  <si>
    <t>本朝医談 1巻</t>
  </si>
  <si>
    <t>奈須恒徳著</t>
  </si>
  <si>
    <t>傷寒論輯義 7巻</t>
  </si>
  <si>
    <t>多紀元簡(櫟窓)著</t>
  </si>
  <si>
    <t>しょうかんろんしゅうぎ</t>
  </si>
  <si>
    <t>雑病広要 存27巻(巻3～19、21～29)</t>
  </si>
  <si>
    <t>多紀(丹波)元堅著</t>
  </si>
  <si>
    <t>ざつびょうこうよう</t>
  </si>
  <si>
    <t>雑病広要校正筆記 1巻</t>
  </si>
  <si>
    <t>森立之(枳園)筆録</t>
  </si>
  <si>
    <t>ざつびょうこうようこうせいひっき</t>
  </si>
  <si>
    <t>時還読我書 2巻</t>
  </si>
  <si>
    <t>多紀元堅著</t>
  </si>
  <si>
    <t>じかんどくがしょ</t>
  </si>
  <si>
    <t>(明)盧復編・森立之(枳園)校</t>
  </si>
  <si>
    <t>しんのうほんぞうきょう</t>
  </si>
  <si>
    <t>神農本草経 3巻</t>
  </si>
  <si>
    <t>神農本草経 3巻攷異</t>
  </si>
  <si>
    <t>森立之著</t>
  </si>
  <si>
    <t>ゆうそういわ</t>
  </si>
  <si>
    <t>方読弁解 4巻</t>
  </si>
  <si>
    <t>福井楓亭纂</t>
  </si>
  <si>
    <t>ほうとくべんかい</t>
  </si>
  <si>
    <t>用薬須知　後編</t>
    <phoneticPr fontId="2"/>
  </si>
  <si>
    <t>用薬須知　後編正誤</t>
    <phoneticPr fontId="2"/>
  </si>
  <si>
    <t>用薬須知　続編</t>
    <phoneticPr fontId="2"/>
  </si>
  <si>
    <t>用薬須知 続編(3巻)</t>
  </si>
  <si>
    <t>松岡玄達(恕庵)著</t>
  </si>
  <si>
    <t>ようやくすち</t>
  </si>
  <si>
    <t>用薬須知 後編(4巻)</t>
  </si>
  <si>
    <t>用薬須知 前編5巻・後編4巻・続編2巻</t>
  </si>
  <si>
    <t>用薬須知 正編(5巻)・附1巻</t>
  </si>
  <si>
    <t>(増補)古方薬品考 5巻</t>
  </si>
  <si>
    <t>内藤尚賢(蕉園)著・篠原篤慶等校</t>
  </si>
  <si>
    <t>こほうやくひんこう</t>
  </si>
  <si>
    <t>(増補)古方薬品考 3巻(存巻1-3)</t>
  </si>
  <si>
    <t>牛山方考 3巻</t>
  </si>
  <si>
    <t>香月牛山(則真)著</t>
  </si>
  <si>
    <t>ぎゅうざんほうこう</t>
  </si>
  <si>
    <t>牛山活套 3巻</t>
  </si>
  <si>
    <t>ぎゅうさんかっとう</t>
  </si>
  <si>
    <t>薬籠本草 3巻</t>
  </si>
  <si>
    <t>香月牛山(啓益)著</t>
  </si>
  <si>
    <t>やくろうほんぞう</t>
  </si>
  <si>
    <t>一本堂薬選 4巻</t>
  </si>
  <si>
    <t>香川修庵(修徳、太沖)著</t>
  </si>
  <si>
    <t>いっぽんどうやくせん</t>
  </si>
  <si>
    <t>医経解惑論 2巻</t>
  </si>
  <si>
    <t>内藤希哲(師道)著・内藤繹(泉菴)等校</t>
  </si>
  <si>
    <t>いけいかいわくろん</t>
  </si>
  <si>
    <t>医経解惑論 3巻</t>
  </si>
  <si>
    <t>療治茶談 1-6巻・続編・続編附録</t>
  </si>
  <si>
    <t>津田(田村)玄仙著</t>
  </si>
  <si>
    <t>りょうじさだん</t>
  </si>
  <si>
    <t>療治茶談 7巻附1巻</t>
  </si>
  <si>
    <t>療治茶談翼</t>
  </si>
  <si>
    <t>りょうじさだんよく</t>
  </si>
  <si>
    <t>療治経験筆記 巻1のみ</t>
  </si>
  <si>
    <t>田村玄仙(津田兼詮)著</t>
  </si>
  <si>
    <t>りょうじけいけんひっき</t>
  </si>
  <si>
    <t>山田正珍(宗俊)著</t>
  </si>
  <si>
    <t>しょうかんこう</t>
  </si>
  <si>
    <t>浅井貞庵(正封)著</t>
  </si>
  <si>
    <t>ほういくけつ</t>
  </si>
  <si>
    <t>提耳談 5巻</t>
  </si>
  <si>
    <t>北尾春圃(当壮菴)著</t>
  </si>
  <si>
    <t>ていじだん</t>
  </si>
  <si>
    <t>(医学質験信集)青嚢瑣探 2巻</t>
  </si>
  <si>
    <t>片倉鶴陵(元周)著</t>
  </si>
  <si>
    <t>せいのうさたん</t>
  </si>
  <si>
    <t>静倹堂治験 3巻</t>
  </si>
  <si>
    <t>せいけんどうちけん</t>
  </si>
  <si>
    <t>保嬰須知 2巻</t>
  </si>
  <si>
    <t>ほえいすち</t>
  </si>
  <si>
    <t>保嬰須知 2巻附1巻</t>
  </si>
  <si>
    <t>産科発蒙 4巻</t>
  </si>
  <si>
    <t>さんかはつもう</t>
  </si>
  <si>
    <t>産科発蒙 5巻</t>
  </si>
  <si>
    <t>椿町先生経方弁</t>
  </si>
  <si>
    <t>山田椿庭(業広)著</t>
  </si>
  <si>
    <t>ちんちょうせんせいけいほうべん</t>
  </si>
  <si>
    <t>(続)瘍科秘録 5巻</t>
  </si>
  <si>
    <t>本間棗軒(救)口授・川又誠等筆記</t>
  </si>
  <si>
    <t>ようかひろく</t>
  </si>
  <si>
    <t>瘍科秘録 巻1-9(巻10欠)</t>
  </si>
  <si>
    <t>本間棗軒(救)著</t>
  </si>
  <si>
    <t>瘍科秘録鈔</t>
  </si>
  <si>
    <t>本間棗軒(救)</t>
  </si>
  <si>
    <t>ようかひろくしょう</t>
  </si>
  <si>
    <t>医方新古弁 2巻</t>
  </si>
  <si>
    <t>中川壺山([故]其徳)著</t>
  </si>
  <si>
    <t>いほうしんこべん</t>
  </si>
  <si>
    <t>いどう</t>
  </si>
  <si>
    <t>傷寒論述義 5巻</t>
  </si>
  <si>
    <t>しょうかんろんじゅつぎ</t>
  </si>
  <si>
    <t>薬治通義 12巻</t>
  </si>
  <si>
    <t>多紀元堅(茝庭)著</t>
    <rPh sb="5" eb="7">
      <t>サイテイ</t>
    </rPh>
    <phoneticPr fontId="2"/>
  </si>
  <si>
    <t>やくじつうぎ</t>
  </si>
  <si>
    <t>脈学輯要 3巻</t>
  </si>
  <si>
    <t>多紀元簡(擽窓)著</t>
  </si>
  <si>
    <t>みゃくがくしゅうよう</t>
  </si>
  <si>
    <t>広恵済急方 3巻</t>
  </si>
  <si>
    <t>多紀元徳(藍渓)編・多紀元簡(櫟窓)校</t>
  </si>
  <si>
    <t>こうけいさいきゅうほう</t>
  </si>
  <si>
    <t>餐英館療治雑話 4巻</t>
  </si>
  <si>
    <t>目黒道琢著</t>
  </si>
  <si>
    <t>さんえいかんりょうじざつわ</t>
  </si>
  <si>
    <t>目黒飯渓(恕公)著</t>
  </si>
  <si>
    <t>りかいげん</t>
  </si>
  <si>
    <t>養寿院医則 附録1巻</t>
  </si>
  <si>
    <t>山脇東洋(尚徳)著</t>
  </si>
  <si>
    <t>ようじゅいんいそく</t>
  </si>
  <si>
    <t>後藤艮山(達)</t>
  </si>
  <si>
    <t>こんざんごとうせんせいおうふくしょかん</t>
  </si>
  <si>
    <t>先師艮山後藤先生往復書簡</t>
  </si>
  <si>
    <t>せんしこんざんごとうせんせいおうふくしょかん</t>
  </si>
  <si>
    <t>後藤一著</t>
  </si>
  <si>
    <t>いきょういっかい</t>
  </si>
  <si>
    <t>合綴: 五極灸訣、一家藁 / 後藤椿庵(省)著</t>
  </si>
  <si>
    <t>しせつひっき</t>
  </si>
  <si>
    <t>師説筆記 2巻</t>
  </si>
  <si>
    <t>吉益南涯著</t>
  </si>
  <si>
    <t>ほうき</t>
  </si>
  <si>
    <t>永富独嘯庵(鳳)著</t>
  </si>
  <si>
    <t>とほうこう</t>
  </si>
  <si>
    <t>亀井南冥(魯)著</t>
  </si>
  <si>
    <t>なんめいもんどう</t>
  </si>
  <si>
    <t>蕉窓雑話 5巻</t>
  </si>
  <si>
    <t>和田東郭(璞)述・門人筆記</t>
  </si>
  <si>
    <t>しょうそうざつわ</t>
  </si>
  <si>
    <t>蕉窓雑話 2巻</t>
  </si>
  <si>
    <t>蕉窓雑話 3巻</t>
  </si>
  <si>
    <t>和田東郭(璞)口授・和田哲筆記</t>
  </si>
  <si>
    <t>どうすいさげん</t>
  </si>
  <si>
    <t>東郭先生導水瑣言</t>
  </si>
  <si>
    <t>和田東郭(璞)著</t>
  </si>
  <si>
    <t>とうかくいだん</t>
  </si>
  <si>
    <t>生生堂医譚</t>
  </si>
  <si>
    <t>中神琴渓(孚)口授・伊藤逑(王佐)述</t>
  </si>
  <si>
    <t>せいせいどういだん</t>
  </si>
  <si>
    <t>生生堂襍記 2巻</t>
  </si>
  <si>
    <t>中神琴渓(孚)口授・保木和(之光)述</t>
  </si>
  <si>
    <t>せいせいどうざっき</t>
  </si>
  <si>
    <t>生々堂治験 2巻</t>
  </si>
  <si>
    <t>小野遜(匡輔)輯</t>
  </si>
  <si>
    <t>せいせいどうちけん</t>
  </si>
  <si>
    <t>生生堂養生論</t>
  </si>
  <si>
    <t>中神琴渓(孚)口授・坂井貞(道仙)等述</t>
  </si>
  <si>
    <t>せいせどうようじょうろん</t>
  </si>
  <si>
    <t>名古屋玄医著</t>
  </si>
  <si>
    <t>いほうもんよ</t>
  </si>
  <si>
    <t>医方規矩 3巻</t>
  </si>
  <si>
    <t>いほうきく</t>
  </si>
  <si>
    <t>医学愚得提要至論 2巻</t>
  </si>
  <si>
    <t>いがくぐとくていようしろん</t>
  </si>
  <si>
    <t>勿誤薬室方函 2巻</t>
  </si>
  <si>
    <t>安井玄叔・三浦宗春編</t>
  </si>
  <si>
    <t>こつごやくしつほうかん</t>
  </si>
  <si>
    <t>浅田宗伯(惟常)口授</t>
  </si>
  <si>
    <t>こつごやくしつほうかんくけつ</t>
  </si>
  <si>
    <t>傷寒論識 6巻(巻1欠)</t>
  </si>
  <si>
    <t>浅田宗伯(惟常)著</t>
  </si>
  <si>
    <t>しょうかんろんしき</t>
  </si>
  <si>
    <t>先哲医話 2巻</t>
  </si>
  <si>
    <t>せんてついわ</t>
  </si>
  <si>
    <t>橘窓書影 4巻</t>
  </si>
  <si>
    <t>きっそうしょえい</t>
  </si>
  <si>
    <t>みゃくほうしげん</t>
  </si>
  <si>
    <t>産論脩飾 4巻、附録</t>
  </si>
  <si>
    <t>賀川玄悦著・嶋田泰夫注</t>
  </si>
  <si>
    <t>さんろんしゅうしょく</t>
  </si>
  <si>
    <t>(校正)産論翼 2巻、附録</t>
  </si>
  <si>
    <t>賀川子啓著</t>
  </si>
  <si>
    <t>さんろんよく</t>
  </si>
  <si>
    <t>産論翼 2巻</t>
  </si>
  <si>
    <t>賀川玄迪(子啓)著</t>
  </si>
  <si>
    <t>富士谷成基(弘之)著</t>
  </si>
  <si>
    <t>きゅうへんさんげん</t>
  </si>
  <si>
    <t>？？？？？？？</t>
    <phoneticPr fontId="2"/>
  </si>
  <si>
    <t>傷寒論疏義 7巻(第3冊本欠、巻2の42～85丁相当)</t>
  </si>
  <si>
    <t>喜多村栲窓(直寛)著</t>
  </si>
  <si>
    <t>しょうかんろんそぎ</t>
  </si>
  <si>
    <t>好生緒言 2巻</t>
  </si>
  <si>
    <t>賀屋敬(恭安)著</t>
  </si>
  <si>
    <t>こうせいしょげん</t>
  </si>
  <si>
    <t>校正方輿輗 存巻5-14</t>
  </si>
  <si>
    <t>有持希藻(浩斎)口授・八谷文恭筆記</t>
  </si>
  <si>
    <t>コウセイ ホウヨゲイ</t>
  </si>
  <si>
    <t>腹証奇覧翼 初編2巻</t>
  </si>
  <si>
    <t>和久田寅著</t>
  </si>
  <si>
    <t>ふくしょうきらんよく</t>
  </si>
  <si>
    <t>腹証奇覧翼 二編2巻</t>
  </si>
  <si>
    <t>腹証奇覧 正編2巻</t>
  </si>
  <si>
    <t>稲葉文礼(克)著</t>
  </si>
  <si>
    <t>ふくしょうきらん</t>
  </si>
  <si>
    <t>腹証奇覧 正編2巻・後編2巻</t>
  </si>
  <si>
    <t>腹証奇覧 正編2巻・後編2巻中2巻のみ</t>
  </si>
  <si>
    <t>腹証奇覧 後編2巻</t>
  </si>
  <si>
    <t>山本正(貞惇)著</t>
  </si>
  <si>
    <t>きっこういだん</t>
  </si>
  <si>
    <t>橘黄医談 1巻(巻上のみ)</t>
  </si>
  <si>
    <t>幼幼家則 5巻</t>
  </si>
  <si>
    <t>村瀬皓著</t>
  </si>
  <si>
    <t>ようようけそく</t>
  </si>
  <si>
    <t>尾台逸(榕堂)著</t>
  </si>
  <si>
    <t>るいじゅほうこうぎ</t>
  </si>
  <si>
    <t>？？？？？？？</t>
    <phoneticPr fontId="2"/>
  </si>
  <si>
    <t>方伎雑誌 3巻</t>
  </si>
  <si>
    <t>ほうぎざっし</t>
  </si>
  <si>
    <t>医余 3巻</t>
  </si>
  <si>
    <t>いよ</t>
  </si>
  <si>
    <t>気血水薬徴 1巻</t>
  </si>
  <si>
    <t>吉益南涯(猷)著</t>
  </si>
  <si>
    <t>きけつすいやくちょう</t>
  </si>
  <si>
    <t>続医断 2巻</t>
  </si>
  <si>
    <t>ぞくいだん</t>
  </si>
  <si>
    <t>医範 1巻合6巻</t>
  </si>
  <si>
    <t>いはん</t>
  </si>
  <si>
    <t>成蹟録 2巻</t>
  </si>
  <si>
    <t>中川壺山(故)著</t>
  </si>
  <si>
    <t>セイセキロク</t>
  </si>
  <si>
    <t>中川壺山(故)問・華岡青洲(震)・吉益南涯(猷)答</t>
  </si>
  <si>
    <t>けんしょうひゃくもん</t>
  </si>
  <si>
    <t>傷寒名数解 5巻</t>
  </si>
  <si>
    <t>中西深斎(惟忠)著</t>
  </si>
  <si>
    <t>しょうかんめいすうかい</t>
  </si>
  <si>
    <t>傷寒論弁正 6巻凡例1巻</t>
  </si>
  <si>
    <t>しょうかんろんべんせい</t>
  </si>
  <si>
    <t>和方一万方 巻1-36・39-41</t>
  </si>
  <si>
    <t>村井琴山著</t>
  </si>
  <si>
    <t>わほういちまんほう</t>
  </si>
  <si>
    <t>和方一万方 序目・巻9-12・16-20</t>
  </si>
  <si>
    <t>砦艸</t>
  </si>
  <si>
    <t>原南陽(昌克)著</t>
  </si>
  <si>
    <t>とりでぐさ</t>
  </si>
  <si>
    <t>寄奇方記</t>
  </si>
  <si>
    <t>ききほうき</t>
  </si>
  <si>
    <t>叢桂偶記 2巻</t>
  </si>
  <si>
    <t>そうけいぐうき</t>
  </si>
  <si>
    <t>玄冶方考 3巻</t>
  </si>
  <si>
    <t>岡本玄冶著</t>
  </si>
  <si>
    <t>げんやほうこう</t>
  </si>
  <si>
    <t>げんややくほうくかい</t>
  </si>
  <si>
    <t>薬徴 3巻</t>
  </si>
  <si>
    <t>吉益東洞(為則)著</t>
  </si>
  <si>
    <t>やくちょう</t>
  </si>
  <si>
    <t>薬徴続編 3巻</t>
  </si>
  <si>
    <t>やくちょうぞくへん</t>
  </si>
  <si>
    <t>薬徴百問</t>
  </si>
  <si>
    <t>吉益南涯口授</t>
  </si>
  <si>
    <t>やくちょうひゃくもん</t>
  </si>
  <si>
    <t>薬徴本功 1巻</t>
  </si>
  <si>
    <t>吉益南涯口授・石橋玄隆筆記</t>
  </si>
  <si>
    <t>やくちょうほんこう</t>
  </si>
  <si>
    <t>薬徴考</t>
  </si>
  <si>
    <t>吉備南涯口授</t>
  </si>
  <si>
    <t>やくちょうこう</t>
  </si>
  <si>
    <t>吉益東洞(為則)述・厳恭編</t>
  </si>
  <si>
    <t>けんしゅろく</t>
  </si>
  <si>
    <t>医事或問 2巻</t>
  </si>
  <si>
    <t>いじわくもん</t>
  </si>
  <si>
    <t>内科秘録 13巻</t>
  </si>
  <si>
    <t>ないかひろく</t>
  </si>
  <si>
    <t>増訂療治知要</t>
  </si>
  <si>
    <t>本間棗軒(救)口授・大江義利訂正</t>
  </si>
  <si>
    <t>ぞうていりょうじちよう</t>
  </si>
  <si>
    <t>●</t>
    <phoneticPr fontId="2"/>
  </si>
  <si>
    <t>https://www.nijl.ac.jp/</t>
  </si>
  <si>
    <t>国立国会図書館デジタルコレクション</t>
    <phoneticPr fontId="2"/>
  </si>
  <si>
    <t>http://dl.ndl.go.jp/</t>
    <phoneticPr fontId="2"/>
  </si>
  <si>
    <t>早稲田大学図書館　古典籍総合データベース</t>
    <rPh sb="0" eb="20">
      <t>ワセダ@</t>
    </rPh>
    <phoneticPr fontId="2"/>
  </si>
  <si>
    <t>https://rmda.kulib.kyoto-u.ac.jp/</t>
    <phoneticPr fontId="2"/>
  </si>
  <si>
    <t>https://rmda.kulib.kyoto-u.ac.jp/search</t>
    <phoneticPr fontId="2"/>
  </si>
  <si>
    <t>https://rmda.kulib.kyoto-u.ac.jp/collection/fujikawa</t>
    <phoneticPr fontId="2"/>
  </si>
  <si>
    <t>東大富士川文庫資料</t>
    <rPh sb="0" eb="2">
      <t>トウダイ</t>
    </rPh>
    <rPh sb="2" eb="9">
      <t>フジカワブンコシリョウ</t>
    </rPh>
    <phoneticPr fontId="2"/>
  </si>
  <si>
    <t>https://iiif.dl.itc.u-tokyo.ac.jp/repo/s/fujikawa/page/home</t>
  </si>
  <si>
    <t>慶應義塾大学メディアセンター デジタルコレクション</t>
  </si>
  <si>
    <t>富士川文庫デジタル連携プロジェクト試行版</t>
  </si>
  <si>
    <t>https://catalog.lib.kyushu-u.ac.jp/opac_browse/rare/?lang=0</t>
  </si>
  <si>
    <t>国立公文書館デジタルアーカイブ　内閣文庫</t>
    <rPh sb="0" eb="2">
      <t>コクリツ</t>
    </rPh>
    <rPh sb="2" eb="6">
      <t>コウブンショカン</t>
    </rPh>
    <rPh sb="16" eb="20">
      <t>ナイカクブンコ</t>
    </rPh>
    <phoneticPr fontId="2"/>
  </si>
  <si>
    <t>https://www.digital.archives.go.jp/</t>
  </si>
  <si>
    <t>宮内庁書陵部収蔵漢籍集覧</t>
  </si>
  <si>
    <t>書陵部所蔵資料目録・画像公開システム</t>
  </si>
  <si>
    <t>https://shoryobu.kunaicho.go.jp/</t>
    <phoneticPr fontId="2"/>
  </si>
  <si>
    <t>https://webarchives.tnm.jp/dlib/</t>
  </si>
  <si>
    <t>近世漢方医学書集成</t>
    <phoneticPr fontId="2"/>
  </si>
  <si>
    <t>-</t>
    <phoneticPr fontId="2"/>
  </si>
  <si>
    <t>https://rmda.kulib.kyoto-u.ac.jp/item/rb00000730</t>
  </si>
  <si>
    <t>https://rmda.kulib.kyoto-u.ac.jp/item/rb00000400</t>
  </si>
  <si>
    <t>広益本草大成 22巻序目1巻　外題:(図画)和語本草綱目</t>
    <phoneticPr fontId="2"/>
  </si>
  <si>
    <t>https://rmda.kulib.kyoto-u.ac.jp/item/rb00000483</t>
  </si>
  <si>
    <t>医断 1巻</t>
  </si>
  <si>
    <t>吉益東洞(為則)著・鶴田元逸(逸)編</t>
  </si>
  <si>
    <t>諸方抜書　合綴: 漫游雑記方</t>
    <phoneticPr fontId="2"/>
  </si>
  <si>
    <t>https://rmda.kulib.kyoto-u.ac.jp/item/rb00000639</t>
  </si>
  <si>
    <t>方意解 2巻　外題:蕉窓方意解</t>
    <phoneticPr fontId="2"/>
  </si>
  <si>
    <t>https://rmda.kulib.kyoto-u.ac.jp/item/rb00002049</t>
  </si>
  <si>
    <t>金瘡口授 1巻　別名:外科神書</t>
    <phoneticPr fontId="2"/>
  </si>
  <si>
    <t>京都は鎖に誤る</t>
    <rPh sb="0" eb="2">
      <t>キョウト</t>
    </rPh>
    <rPh sb="3" eb="4">
      <t>クサリ</t>
    </rPh>
    <rPh sb="5" eb="6">
      <t>アヤマ</t>
    </rPh>
    <phoneticPr fontId="2"/>
  </si>
  <si>
    <t>https://rmda.kulib.kyoto-u.ac.jp/item/rb00004046</t>
  </si>
  <si>
    <t>橘諸悳雑録　合綴:甲戌雑録、乙丑瑣録、庚午雑識、観聚方要補巻</t>
    <phoneticPr fontId="2"/>
  </si>
  <si>
    <t>https://rmda.kulib.kyoto-u.ac.jp/item/rb00013363</t>
    <phoneticPr fontId="2"/>
  </si>
  <si>
    <t>同一書名だが？</t>
    <rPh sb="0" eb="2">
      <t>ドウイツ</t>
    </rPh>
    <rPh sb="2" eb="4">
      <t>ショメイ</t>
    </rPh>
    <phoneticPr fontId="2"/>
  </si>
  <si>
    <t>合綴: 薬品規矩 / 名護屋玄医著</t>
  </si>
  <si>
    <t>https://rmda.kulib.kyoto-u.ac.jp/item/rb00000220</t>
  </si>
  <si>
    <t>金匱玉函要略述義 3巻</t>
  </si>
  <si>
    <t>外題:金匱要略述義</t>
  </si>
  <si>
    <t>研医会図書館</t>
  </si>
  <si>
    <t>医学指南篇</t>
  </si>
  <si>
    <t>慶応富士川</t>
    <rPh sb="0" eb="2">
      <t>ケイオウ</t>
    </rPh>
    <rPh sb="2" eb="5">
      <t>フジカワ</t>
    </rPh>
    <phoneticPr fontId="2"/>
  </si>
  <si>
    <t>原／南陽：述，大河内／政存等</t>
    <phoneticPr fontId="2"/>
  </si>
  <si>
    <t>燈下醫談(とうかいだん)</t>
  </si>
  <si>
    <t>華岡 青洲</t>
  </si>
  <si>
    <t>神戸大学附属図書館 一般 砂治文庫</t>
  </si>
  <si>
    <t>医道二千年眼目編</t>
    <phoneticPr fontId="2"/>
  </si>
  <si>
    <t>いどうにせんねんがんもくへん</t>
    <phoneticPr fontId="2"/>
  </si>
  <si>
    <t>村井琴山（邨井 杶）</t>
    <phoneticPr fontId="2"/>
  </si>
  <si>
    <t>九州大学医学図書館</t>
  </si>
  <si>
    <t>吉益／南涯：述，武貞／恒徳：編</t>
    <phoneticPr fontId="2"/>
  </si>
  <si>
    <t>精義外傳(せいぎがいでん)</t>
  </si>
  <si>
    <t>傷寒論精義外伝</t>
    <phoneticPr fontId="2"/>
  </si>
  <si>
    <t>精義外伝</t>
  </si>
  <si>
    <t>京大</t>
    <rPh sb="0" eb="2">
      <t>キョウダイ</t>
    </rPh>
    <phoneticPr fontId="2"/>
  </si>
  <si>
    <t>本朝医談</t>
    <phoneticPr fontId="2"/>
  </si>
  <si>
    <t>本朝醫談二編</t>
  </si>
  <si>
    <t>国文学研究資料館</t>
  </si>
  <si>
    <t>大阪大学適塾記念センター</t>
  </si>
  <si>
    <t>神戸大学附属図書館</t>
  </si>
  <si>
    <t>觀聚方</t>
  </si>
  <si>
    <t>新增愚按口訣</t>
  </si>
  <si>
    <t>東北大学附属図書館</t>
  </si>
  <si>
    <t>蘆川／桂洲</t>
  </si>
  <si>
    <t>香川修徳</t>
    <phoneticPr fontId="2"/>
  </si>
  <si>
    <t>いっぽんどうこうよいげん</t>
  </si>
  <si>
    <t>山田 正珍/(宗俊/圖南)</t>
  </si>
  <si>
    <t>当壮庵家方口解</t>
  </si>
  <si>
    <t>浅田 宗伯</t>
  </si>
  <si>
    <t>静岡県立中央図書館 葵文庫</t>
  </si>
  <si>
    <t>皇國名醫傳</t>
  </si>
  <si>
    <t>浅田 宗伯/(栗園)</t>
  </si>
  <si>
    <t xml:space="preserve">研医会図書館 </t>
  </si>
  <si>
    <t>皇国名医伝 前編</t>
  </si>
  <si>
    <t>皇国名医伝 後編</t>
  </si>
  <si>
    <t>皇国名医伝</t>
    <phoneticPr fontId="2"/>
  </si>
  <si>
    <t>丹水家訓</t>
    <phoneticPr fontId="2"/>
  </si>
  <si>
    <t>東京大学総合図書館 一般 鴎</t>
  </si>
  <si>
    <t>いしょう</t>
  </si>
  <si>
    <t>しょういんもんどう</t>
  </si>
  <si>
    <t>医学指南篇</t>
    <phoneticPr fontId="2"/>
  </si>
  <si>
    <t>https://rmda.kulib.kyoto-u.ac.jp/item/rb00003367</t>
    <phoneticPr fontId="2"/>
  </si>
  <si>
    <t>http://www.wul.waseda.ac.jp/kotenseki/html/ya09/ya09_00053/index.html</t>
  </si>
  <si>
    <t>http://dl.ndl.go.jp/info:ndljp/pid/1765936/9</t>
  </si>
  <si>
    <t>http://dl.ndl.go.jp/info:ndljp/pid/1243127/17</t>
  </si>
  <si>
    <t>http://dl.ndl.go.jp/info:ndljp/pid/2536404</t>
  </si>
  <si>
    <t>http://dl.ndl.go.jp/info:ndljp/pid/2536404</t>
    <phoneticPr fontId="2"/>
  </si>
  <si>
    <t>『雲陣夜話』のなかに「日用薬性能毒」</t>
    <phoneticPr fontId="2"/>
  </si>
  <si>
    <t>http://dl.ndl.go.jp/info:ndljp/pid/2539521</t>
  </si>
  <si>
    <t>種痘活人十全辯</t>
  </si>
  <si>
    <t>http://dl.ndl.go.jp/info:ndljp/pid/901902</t>
  </si>
  <si>
    <t>棗軒本間玄調 誌</t>
    <phoneticPr fontId="2"/>
  </si>
  <si>
    <t>本間玄調 著[他]</t>
    <phoneticPr fontId="2"/>
  </si>
  <si>
    <t>金匱要略輯義</t>
    <phoneticPr fontId="2"/>
  </si>
  <si>
    <t>http://dl.ndl.go.jp/info:ndljp/pid/2536125</t>
  </si>
  <si>
    <t>http://dl.ndl.go.jp/info:ndljp/pid/833215</t>
  </si>
  <si>
    <t>http://dl.ndl.go.jp/info:ndljp/pid/2605599?tocOpened=1</t>
  </si>
  <si>
    <t>森立之写</t>
    <rPh sb="0" eb="3">
      <t>モリリッシ</t>
    </rPh>
    <rPh sb="3" eb="4">
      <t>シャ</t>
    </rPh>
    <phoneticPr fontId="2"/>
  </si>
  <si>
    <t>http://dl.ndl.go.jp/info:ndljp/pid/2557211?tocOpened=1</t>
  </si>
  <si>
    <t>http://dl.ndl.go.jp/info:ndljp/pid/833235</t>
  </si>
  <si>
    <t>時還読我書. 乾</t>
  </si>
  <si>
    <t>http://dl.ndl.go.jp/info:ndljp/pid/833236</t>
  </si>
  <si>
    <t>時還読我書. 坤</t>
  </si>
  <si>
    <t>http://dl.ndl.go.jp/info:ndljp/pid/935250</t>
  </si>
  <si>
    <t>杏林叢書. 第2輯</t>
  </si>
  <si>
    <t>富士川游 等編</t>
  </si>
  <si>
    <t>http://dl.ndl.go.jp/info:ndljp/pid/2605882</t>
  </si>
  <si>
    <t>用薬須知後篇正誤 2巻</t>
  </si>
  <si>
    <t>和田, 春庵[他]</t>
  </si>
  <si>
    <t>https://www.digital.archives.go.jp/das/meta/M2015070810584355759</t>
  </si>
  <si>
    <t>https://www.digital.archives.go.jp/das/meta/M2015070810585455760</t>
  </si>
  <si>
    <t>https://www.digital.archives.go.jp/das/meta/M2015070810591655762</t>
  </si>
  <si>
    <t>金匱玉函要略方論輯義</t>
  </si>
  <si>
    <t>金匱玉函要略方論疏義</t>
  </si>
  <si>
    <t>第一期全30巻　第二期全30巻　第三期全40巻　第四期全16巻</t>
    <phoneticPr fontId="2"/>
  </si>
  <si>
    <t>全３０巻</t>
    <phoneticPr fontId="2"/>
  </si>
  <si>
    <t>名著出版, 1979～84</t>
    <phoneticPr fontId="2"/>
  </si>
  <si>
    <t>https://rmda.kulib.kyoto-u.ac.jp/item/rb00000994</t>
  </si>
  <si>
    <t>とうもんずいひつ</t>
    <phoneticPr fontId="2"/>
  </si>
  <si>
    <t>広益本草大成</t>
  </si>
  <si>
    <t>ウンジン ヤワ</t>
  </si>
  <si>
    <t xml:space="preserve">弁致秘書 1巻　合綴: 雲陣夜話 </t>
    <phoneticPr fontId="2"/>
  </si>
  <si>
    <t>医方大成論諺解</t>
    <phoneticPr fontId="2"/>
  </si>
  <si>
    <t>方意弁義</t>
    <phoneticPr fontId="2"/>
  </si>
  <si>
    <t>薬徴</t>
    <phoneticPr fontId="2"/>
  </si>
  <si>
    <t>遺教一解</t>
    <phoneticPr fontId="2"/>
  </si>
  <si>
    <t>和田泰庵（泰純）方函</t>
    <phoneticPr fontId="2"/>
  </si>
  <si>
    <t>（わだたいあん［たいじゅん］ほうかん）</t>
  </si>
  <si>
    <t>● 第01巻 田代三喜　三帰廻翁医書〔解説矢数道明〕</t>
  </si>
  <si>
    <t>● 第20巻 原南陽（３）叢桂偶記，寄奇右記，砦草</t>
  </si>
  <si>
    <t>● 第23巻 本間棗軒（３）療治知要，種痘活人十全弁</t>
  </si>
  <si>
    <t>● 第31巻 村井琴山（１）医道二千年眼目編（１）〔解説大塚恭男〕</t>
  </si>
  <si>
    <t>● 第32巻 村井琴山（２）医道二千年眼目編（２）</t>
  </si>
  <si>
    <t>● 第33巻 村井琴山（３）和方一万方（１）</t>
  </si>
  <si>
    <t>● 第39巻 和田元庸　三世医譚，傷寒論精義外伝〔解説山田光胤〕</t>
  </si>
  <si>
    <t>● 第40巻 黒川道祐・奈須恒徳　本朝医考，本朝医考補遺，本朝医談，他</t>
  </si>
  <si>
    <t>● 第45巻 多紀元簡（５）観聚方要補（１）</t>
  </si>
  <si>
    <t>● 第47巻 多紀元簡（７）観聚方要補（３）</t>
  </si>
  <si>
    <t>● 第48巻 多紀元堅（１）雑病広要（１）〔解説矢数道明〕</t>
  </si>
  <si>
    <t>● 第50巻 多紀元堅（３）雑病広要（３）</t>
  </si>
  <si>
    <t>● 第51巻 多紀元堅（４）雑病広要（４）</t>
  </si>
  <si>
    <t>● 第52巻 多紀元堅（５）病広要（５），時還読我書時還読我書続録</t>
  </si>
  <si>
    <t>● 第55巻 松岡恕庵　用薬須知，用薬須知後編，用薬須知後編正誤，他</t>
  </si>
  <si>
    <t>● 第59巻 尾台榕堂（３）重校薬徴，医余</t>
  </si>
  <si>
    <t>● 第63巻 長沢道寿　医方口訣集〔解説大塚恭男〕</t>
  </si>
  <si>
    <t>● 第65巻 香川修庵（１）一本堂行余医言（１）〔解説山田光胤〕</t>
  </si>
  <si>
    <t>● 第66巻 香川修庵（２）一本堂行余医言（２）</t>
  </si>
  <si>
    <t>● 第67巻 香川修庵（３）一本堂行余医言（３）</t>
  </si>
  <si>
    <t>● 第68巻 香川修庵（４）一本堂行余医言（４），一本堂薬選（１）</t>
  </si>
  <si>
    <t>● 第69巻 香川修庵（５）一本堂薬選（２）</t>
  </si>
  <si>
    <t>● 第72巻 津田玄仙（１）療治茶談（１）〔解説藤井美樹〕</t>
  </si>
  <si>
    <t>● 第73巻 淳田玄仙（２）療治茶談（２），療治経験筆記</t>
  </si>
  <si>
    <t>● 第74巻 山田正珍（１）傷寒論集成（１）〔解説松田邦夫〕</t>
  </si>
  <si>
    <t>● 第75巻 山田正珍（２）傷寒論集成（２），傷寒考</t>
  </si>
  <si>
    <t>● 第76巻 川越衡山　傷寒論脈証式〔解説藤平健〕</t>
  </si>
  <si>
    <t>● 第79巻 北尾春圃（１）提耳談〔解説矢数圭道〕</t>
  </si>
  <si>
    <t>● 第80巻 北尾春圃（２）当荘庵家方口解</t>
  </si>
  <si>
    <t>● 第81巻 片倉鶴陵（１）青嚢瑣探，静倹堂治験〔解説室賀昭三〕</t>
  </si>
  <si>
    <t>● 第82巻 片倉鶴陵（２）保嬰須知，産科発蒙</t>
  </si>
  <si>
    <t>● 第83巻 稲葉文礼・和久田叔虎（１）腹證奇覧，腹證奇覧翼（１）〔解説松田邦夫〕</t>
  </si>
  <si>
    <t>● 第84巻 稲葉文礼・和久田叔虎（２）腹證奇覧翼（２）</t>
  </si>
  <si>
    <t>● 第86巻 有持桂里（２）校正方輿ゲイ（２）</t>
  </si>
  <si>
    <t>● 第87巻 有持桂里（３）校正方輿ゲイ（３）</t>
  </si>
  <si>
    <t>● 第89巻 喜多村直寛（２）傷寒論疏義（２）</t>
  </si>
  <si>
    <t>● 第90巻 喜多村直寛（３）金匱要略疏義（１）</t>
  </si>
  <si>
    <t>● 第91巻 喜多村直寛（４）金匱要略疏義（２）</t>
  </si>
  <si>
    <t>● 第92巻 山田業広（１）九折堂読書記（１）〔解説寺師睦宗〕</t>
  </si>
  <si>
    <t>● 第93巻 山田業広（２）九折堂読書記（２）</t>
  </si>
  <si>
    <t>● 第94巻 山田業広（３）九折堂読書記（３），椿庭先生夜話，経方弁</t>
  </si>
  <si>
    <t>● 第95巻 浅田宗伯（１）勿誤薬室方函〔解説矢数道明〕</t>
  </si>
  <si>
    <t>● 第96巻 浅田宗伯（２）勿誤薬室方函口訣</t>
  </si>
  <si>
    <t>● 第97巻 浅田宗伯（３）傷寒論識</t>
  </si>
  <si>
    <t>● 第98巻 浅田宗伯（４）雑病論識</t>
  </si>
  <si>
    <t>● 第99巻 浅田宗伯（５）皇国名医伝前編，皇国名医伝</t>
  </si>
  <si>
    <t>● 第53巻 神農本草経・遊相医話・経籍訪古志（森立之）</t>
  </si>
  <si>
    <t>● 第09巻 岡本一抱（方意弁義）</t>
  </si>
  <si>
    <t>● 第15巻 和田東郭（蕉窓雑話-解説・松田邦夫-）</t>
  </si>
  <si>
    <t>● 第16巻 和田東郭（蕉窓方意解，東郭医談，東郭医談-青洲副言-導水瑣言，和田泰庵方函）</t>
  </si>
  <si>
    <t>● 第24巻 宇津木昆台1（古訓医伝1-解説大塚敬節-）</t>
  </si>
  <si>
    <t>● 第25巻 宇津木昆台2（古訓医伝2）</t>
  </si>
  <si>
    <t>● 第26巻 宇津木昆台3（古訓医伝3）</t>
  </si>
  <si>
    <t>● 第27巻 宇津木昆台4（古訓医伝4）</t>
  </si>
  <si>
    <t>● 第28巻 宇津木昆台5（古訓医伝5）</t>
  </si>
  <si>
    <t>● 第41巻・第42巻 多紀元簡1（傷寒論輯義1-解説矢数道明-）多紀元簡2（傷寒論輯義2）</t>
  </si>
  <si>
    <t>● 第43巻・第44巻 多紀元簡3（金匱要略輯義1）　多紀元簡4（金匱要略輯義2）</t>
  </si>
  <si>
    <t>● 第56巻 内藤尚賢（古方薬品考-解説・難波恒雄-）</t>
  </si>
  <si>
    <t>● 第58巻 尾台榕堂2（方伎雑誌，橘黄医談）</t>
  </si>
  <si>
    <t>● 第61巻 香月牛山1（牛山方考，牛山活套-解説・難波恒雄-）</t>
  </si>
  <si>
    <t>● 第70巻 内藤希哲1（医経解惑論，傷寒雑病論類編1-解説・寺師睦宗-）</t>
  </si>
  <si>
    <t>● 第71巻 内藤希哲2（傷寒雑病論類編2）</t>
  </si>
  <si>
    <t>● 第18巻 原南陽（叢桂亭医事小言　１）</t>
  </si>
  <si>
    <t>● 第19巻 原南陽（叢桂亭医事小言　２・医事小言補正）</t>
  </si>
  <si>
    <t>● 第60巻 山本鹿洲（橘黄医談）、村瀬豆洲（幼幼家則・方彙続貂）</t>
  </si>
  <si>
    <t>● 第77巻 浅井貞庵（方彙口訣巻1～巻5）</t>
  </si>
  <si>
    <t>● 第78巻 浅井貞庵（方彙口訣巻6～巻10）</t>
  </si>
  <si>
    <t>● 第107巻 目黒道琢（餐英館療治雑話）</t>
  </si>
  <si>
    <t>瘍科瑣言 2巻</t>
    <phoneticPr fontId="2"/>
  </si>
  <si>
    <t>Web書名</t>
    <rPh sb="3" eb="5">
      <t>ショメイ</t>
    </rPh>
    <phoneticPr fontId="2"/>
  </si>
  <si>
    <t>Web編著者</t>
    <rPh sb="3" eb="6">
      <t>ヘンチョシャ</t>
    </rPh>
    <phoneticPr fontId="2"/>
  </si>
  <si>
    <t>書名よみ</t>
    <rPh sb="0" eb="2">
      <t>ショメイ</t>
    </rPh>
    <phoneticPr fontId="2"/>
  </si>
  <si>
    <t>参考1</t>
    <rPh sb="0" eb="2">
      <t>サンコウ</t>
    </rPh>
    <phoneticPr fontId="2"/>
  </si>
  <si>
    <t>参考2</t>
    <rPh sb="0" eb="2">
      <t>サンコウ</t>
    </rPh>
    <phoneticPr fontId="2"/>
  </si>
  <si>
    <t>書名　（青色はWeb未公開）</t>
    <rPh sb="0" eb="2">
      <t>ショメイ</t>
    </rPh>
    <rPh sb="4" eb="6">
      <t>アオイロ</t>
    </rPh>
    <rPh sb="10" eb="13">
      <t>ミコウカイ</t>
    </rPh>
    <phoneticPr fontId="2"/>
  </si>
  <si>
    <t>リンク　↓　Web公開図書館で色分け（オレンジは京都富士川等）</t>
    <rPh sb="9" eb="11">
      <t>コウカイ</t>
    </rPh>
    <rPh sb="11" eb="14">
      <t>トショカン</t>
    </rPh>
    <rPh sb="15" eb="17">
      <t>イロワ</t>
    </rPh>
    <rPh sb="24" eb="26">
      <t>キョウト</t>
    </rPh>
    <rPh sb="26" eb="29">
      <t>フジカワ</t>
    </rPh>
    <rPh sb="29" eb="30">
      <t>ナド</t>
    </rPh>
    <phoneticPr fontId="2"/>
  </si>
  <si>
    <t>著者</t>
    <rPh sb="0" eb="2">
      <t>チョシャ</t>
    </rPh>
    <phoneticPr fontId="2"/>
  </si>
  <si>
    <t>期・巻</t>
    <rPh sb="2" eb="3">
      <t>マキ</t>
    </rPh>
    <phoneticPr fontId="2"/>
  </si>
  <si>
    <t>2019/06/28　調査</t>
    <rPh sb="11" eb="13">
      <t>チョウサ</t>
    </rPh>
    <phoneticPr fontId="2"/>
  </si>
  <si>
    <t>近世漢方医学書集成 002 (曲直瀬道三 1)</t>
  </si>
  <si>
    <t>近世漢方医学書集成 003 (曲直瀬道三 2)</t>
  </si>
  <si>
    <t>近世漢方医学書集成 004 (曲直瀬道三 3)</t>
  </si>
  <si>
    <t>近世漢方医学書集成 005 (曲直瀬道三 4)</t>
  </si>
  <si>
    <t>近世漢方医学書集成 006 (曲直瀬玄朔)</t>
  </si>
  <si>
    <t>近世漢方医学書集成 007 (岡本一抱 1)</t>
  </si>
  <si>
    <t>近世漢方医学書集成 008 (岡本一抱 2)</t>
  </si>
  <si>
    <t>近世漢方医学書集成 009 (岡本一抱 3)</t>
  </si>
  <si>
    <t>近世漢方医学書集成 010 (吉益東洞 1)</t>
  </si>
  <si>
    <t>近世漢方医学書集成 011 (吉益東洞 2)</t>
  </si>
  <si>
    <t>近世漢方医学書集成 012 (吉益東洞 3)</t>
  </si>
  <si>
    <t>近世漢方医学書集成 013 (後藤艮山.山脇東洋)</t>
  </si>
  <si>
    <t>近世漢方医学書集成 014 (永富独嘯庵.山脇東門.亀井南冥)</t>
  </si>
  <si>
    <t>近世漢方医学書集成 015 (和田東郭 1)</t>
  </si>
  <si>
    <t>近世漢方医学書集成 016 (和田東郭 2)</t>
  </si>
  <si>
    <t>近世漢方医学書集成 017 (中神琴渓)</t>
  </si>
  <si>
    <t>近世漢方医学書集成 018 (原南陽 1)</t>
  </si>
  <si>
    <t>近世漢方医学書集成 019 (原南陽 2)</t>
  </si>
  <si>
    <t>近世漢方医学書集成 020 (原南陽 3)</t>
  </si>
  <si>
    <t>近世漢方医学書集成 021 (本間棗軒 1)</t>
  </si>
  <si>
    <t>近世漢方医学書集成 022 (本間棗軒 2)</t>
  </si>
  <si>
    <t>近世漢方医学書集成 023 (本間棗軒 3)</t>
  </si>
  <si>
    <t>近世漢方医学書集成 024 (宇津木昆台 1)</t>
  </si>
  <si>
    <t>近世漢方医学書集成 025 (宇津木昆台 2)</t>
  </si>
  <si>
    <t>近世漢方医学書集成 026 (宇津木昆台 3)</t>
  </si>
  <si>
    <t>近世漢方医学書集成 027 (宇津木昆台 4)</t>
  </si>
  <si>
    <t>近世漢方医学書集成 028 (宇津木昆台 5)</t>
  </si>
  <si>
    <t>近世漢方医学書集成 029 (華岡青洲 1)</t>
  </si>
  <si>
    <t>近世漢方医学書集成 030 (華岡青洲 2)</t>
  </si>
  <si>
    <t>近世漢方医学書集成 031 (村井琴山 1)</t>
  </si>
  <si>
    <t>近世漢方医学書集成 032 (村井琴山 2)</t>
  </si>
  <si>
    <t>近世漢方医学書集成 033 (村井琴山 3)</t>
  </si>
  <si>
    <t>近世漢方医学書集成 034 (村井琴山 4)</t>
  </si>
  <si>
    <t>近世漢方医学書集成 035 (中西深斎 1)</t>
  </si>
  <si>
    <t>近世漢方医学書集成 036 (中西深斎 2)</t>
  </si>
  <si>
    <t>近世漢方医学書集成 037 (吉益南涯 1)</t>
  </si>
  <si>
    <t>近世漢方医学書集成 038 (吉益南涯 2)</t>
  </si>
  <si>
    <t>近世漢方医学書集成 039 (和田元庸)</t>
  </si>
  <si>
    <t>近世漢方医学書集成 040 (黒川道祐.奈須恒徳)</t>
  </si>
  <si>
    <t>近世漢方医学書集成 041 (多紀元簡 1)</t>
  </si>
  <si>
    <t>近世漢方医学書集成 042 (多紀元簡 2)</t>
  </si>
  <si>
    <t>近世漢方医学書集成 043 (多紀元簡 3)</t>
  </si>
  <si>
    <t>近世漢方医学書集成 044 (多紀元簡 4)</t>
  </si>
  <si>
    <t>近世漢方医学書集成 045 (多紀元簡 5)</t>
  </si>
  <si>
    <t>近世漢方医学書集成 046 (多紀元簡 6)</t>
  </si>
  <si>
    <t>近世漢方医学書集成 047 (多紀元簡 7)</t>
  </si>
  <si>
    <t>近世漢方医学書集成 048 (多紀元堅 1)</t>
  </si>
  <si>
    <t>近世漢方医学書集成 049 (多紀元堅 2)</t>
  </si>
  <si>
    <t>近世漢方医学書集成 050 (多紀元堅 3)</t>
  </si>
  <si>
    <t>近世漢方医学書集成 051 (多紀元堅 4)</t>
  </si>
  <si>
    <t>近世漢方医学書集成 052 (多紀元堅 5)</t>
  </si>
  <si>
    <t>近世漢方医学書集成 053 (森立之)</t>
  </si>
  <si>
    <t>近世漢方医学書集成 054 (福井楓亭)</t>
  </si>
  <si>
    <t>近世漢方医学書集成 055 (松岡恕庵)</t>
  </si>
  <si>
    <t>近世漢方医学書集成 056 (内藤尚賢)</t>
  </si>
  <si>
    <t>近世漢方医学書集成 057 (尾台榕堂 1)</t>
  </si>
  <si>
    <t>近世漢方医学書集成 058 (尾台榕堂 2)</t>
  </si>
  <si>
    <t>近世漢方医学書集成 059 (尾台榕堂 3)</t>
  </si>
  <si>
    <t>近世漢方医学書集成 060 (山本鹿洲.村瀬豆洲)</t>
  </si>
  <si>
    <t>近世漢方医学書集成 061 (香月牛山 1)</t>
  </si>
  <si>
    <t>近世漢方医学書集成 062 (香月牛山 2)</t>
  </si>
  <si>
    <t>近世漢方医学書集成 063 (長沢道寿)</t>
  </si>
  <si>
    <t>近世漢方医学書集成 064 (蘆川桂洲)</t>
  </si>
  <si>
    <t>近世漢方医学書集成 065 (香川修庵 1)</t>
  </si>
  <si>
    <t>近世漢方医学書集成 066 (香川修庵 2)</t>
  </si>
  <si>
    <t>近世漢方医学書集成 067 (香川修庵 3)</t>
  </si>
  <si>
    <t>近世漢方医学書集成 068 (香川修庵 4)</t>
  </si>
  <si>
    <t>近世漢方医学書集成 069 (香川修庵 5)</t>
  </si>
  <si>
    <t>近世漢方医学書集成 070 (内藤希哲 1)</t>
    <phoneticPr fontId="2"/>
  </si>
  <si>
    <t>近世漢方医学書集成 071 (内藤希哲 2)</t>
  </si>
  <si>
    <t>近世漢方医学書集成 072 (津田玄仙 1)</t>
  </si>
  <si>
    <t>近世漢方医学書集成 073 (津田玄仙 2)</t>
  </si>
  <si>
    <t>近世漢方医学書集成 074 (山田正珍 1)</t>
  </si>
  <si>
    <t>近世漢方医学書集成 075 (山田正珍 2)</t>
  </si>
  <si>
    <t>近世漢方医学書集成 076 (川越衡山)</t>
  </si>
  <si>
    <t>近世漢方医学書集成 077 (浅井貞庵 1)</t>
  </si>
  <si>
    <t>近世漢方医学書集成 078 (浅井貞庵 2)</t>
  </si>
  <si>
    <t>近世漢方医学書集成 079 (北尾春圃 1)</t>
  </si>
  <si>
    <t>近世漢方医学書集成 080 (北尾春圃 2)</t>
  </si>
  <si>
    <t>近世漢方医学書集成 081 (片倉鶴陵 1)</t>
  </si>
  <si>
    <t>近世漢方医学書集成 082 (片倉鶴陵 2)</t>
  </si>
  <si>
    <t>近世漢方医学書集成 083 (稲葉文礼・和久田叔虎 1)</t>
  </si>
  <si>
    <t>近世漢方医学書集成 084 (稲葉文礼・和久田叔虎 2)</t>
  </si>
  <si>
    <t>近世漢方医学書集成 085 (有持桂里 1)</t>
  </si>
  <si>
    <t>近世漢方医学書集成 086 (有持桂里 2)</t>
  </si>
  <si>
    <t>近世漢方医学書集成 087 (有持桂里 3)</t>
  </si>
  <si>
    <t>近世漢方医学書集成 088 (喜多村直寛 1)</t>
  </si>
  <si>
    <t>近世漢方医学書集成 089 (喜多村直寛 2)</t>
  </si>
  <si>
    <t>近世漢方医学書集成 090 (喜多村直寛 3)</t>
  </si>
  <si>
    <t>近世漢方医学書集成 091 (喜多村直寛 4)</t>
  </si>
  <si>
    <t>近世漢方医学書集成 092 (山田業広 1)</t>
  </si>
  <si>
    <t>近世漢方医学書集成 093 (山田業広 2)</t>
  </si>
  <si>
    <t>近世漢方医学書集成 094 (山田業広 3)</t>
  </si>
  <si>
    <t>近世漢方医学書集成 095 (浅田宗伯 1)</t>
  </si>
  <si>
    <t>近世漢方医学書集成 096 (浅田宗伯 2)</t>
  </si>
  <si>
    <t>近世漢方医学書集成 097 (浅田宗伯 3)</t>
  </si>
  <si>
    <t>近世漢方医学書集成 098 (浅田宗伯 4)</t>
  </si>
  <si>
    <t>近世漢方医学書集成 099 (浅田宗伯 5)</t>
  </si>
  <si>
    <t>近世漢方医学書集成 100 (浅田宗伯 6)</t>
  </si>
  <si>
    <t>近世漢方医学書集成 101 (岡本玄冶)</t>
  </si>
  <si>
    <t>近世漢方医学書集成 102 (名古屋玄医 1)</t>
  </si>
  <si>
    <t>近世漢方医学書集成 103 (名古屋玄医 2)</t>
  </si>
  <si>
    <t>近世漢方医学書集成 104 (名古屋玄医 3)</t>
  </si>
  <si>
    <t>近世漢方医学書集成 105 (名古屋玄医 4)</t>
  </si>
  <si>
    <t>近世漢方医学書集成 106 (賀川玄悦.賀川玄迪)</t>
  </si>
  <si>
    <t>近世漢方医学書集成 107 (目黒道琢)</t>
  </si>
  <si>
    <t>近世漢方医学書集成 108 (多紀元簡 8)</t>
  </si>
  <si>
    <t>近世漢方医学書集成 109 (多紀元簡 9)</t>
  </si>
  <si>
    <t>近世漢方医学書集成 110 (多紀元堅 6)</t>
  </si>
  <si>
    <t>近世漢方医学書集成 111 (多紀元堅 7)</t>
  </si>
  <si>
    <t>近世漢方医学書集成 112 (中川修亭)</t>
  </si>
  <si>
    <t>近世漢方医学書集成 113 (古矢知白)</t>
  </si>
  <si>
    <t>近世漢方医学書集成 114 (本間棗軒 4)</t>
  </si>
  <si>
    <t>近世漢方医学書集成 115 (本間棗軒 5)</t>
  </si>
  <si>
    <t>近世漢方医学書集成 116 (本間棗軒 6)</t>
  </si>
  <si>
    <t>近世漢方医学書集成 001 (田代三喜)</t>
    <phoneticPr fontId="2"/>
  </si>
  <si>
    <t>https://rmda.kulib.kyoto-u.ac.jp/item/rb00005041</t>
    <phoneticPr fontId="2"/>
  </si>
  <si>
    <t>方彙続貂</t>
  </si>
  <si>
    <t>村瀬皓(豆洲)著</t>
  </si>
  <si>
    <t>ホウイ ゾクチョウ</t>
  </si>
  <si>
    <t>https://rmda.kulib.kyoto-u.ac.jp/item/rb00003094</t>
    <phoneticPr fontId="2"/>
  </si>
  <si>
    <t>ショウカン ザツビョウロン ルイヘン</t>
  </si>
  <si>
    <t>内藤希哲(師道、泉庵)編註・小島瑞(盛菴)纂註</t>
  </si>
  <si>
    <t>傷寒雑病論類編</t>
    <rPh sb="4" eb="5">
      <t>ロン</t>
    </rPh>
    <phoneticPr fontId="2"/>
  </si>
  <si>
    <t>http://libir.josai.ac.jp/contents/josai/kanpou/JOS-5201153482/index.html</t>
    <phoneticPr fontId="2"/>
  </si>
  <si>
    <t>傷寒論脉證式</t>
  </si>
  <si>
    <t>川越衡山著 ; 渋谷貞光, [川越]有邦, 妻木直[同校]</t>
  </si>
  <si>
    <t>城西大学水田記念図書館漢方古書資料</t>
  </si>
  <si>
    <t>当壮菴家方口解</t>
  </si>
  <si>
    <t>https://rmda.kulib.kyoto-u.ac.jp/item/rb00004393</t>
    <phoneticPr fontId="2"/>
  </si>
  <si>
    <t>北尾春圃口授</t>
  </si>
  <si>
    <t>トウソウアン カホウ クゲ</t>
  </si>
  <si>
    <t>京都富士川では「庵」と「菴」のちがいで検索結果が違う</t>
    <rPh sb="0" eb="2">
      <t>キョウト</t>
    </rPh>
    <rPh sb="2" eb="5">
      <t>フジカワ</t>
    </rPh>
    <rPh sb="19" eb="21">
      <t>ケンサク</t>
    </rPh>
    <rPh sb="21" eb="23">
      <t>ケッカ</t>
    </rPh>
    <rPh sb="24" eb="25">
      <t>チガ</t>
    </rPh>
    <phoneticPr fontId="2"/>
  </si>
  <si>
    <t>子玄子産論</t>
  </si>
  <si>
    <t>賀川玄悦 著 ; [賀川]玄迪,山脇叔光 校</t>
  </si>
  <si>
    <t>http://www.wul.waseda.ac.jp/kotenseki/html/ya09/ya09_00488/index.html</t>
    <phoneticPr fontId="2"/>
  </si>
  <si>
    <t>http://libir.josai.ac.jp/contents/josai/kanpou/5201020265-20276.html</t>
    <phoneticPr fontId="2"/>
  </si>
  <si>
    <t>シゲンシサンロン</t>
  </si>
  <si>
    <t>116冊中27冊Web未公開</t>
    <rPh sb="3" eb="4">
      <t>サツ</t>
    </rPh>
    <rPh sb="4" eb="5">
      <t>ナカ</t>
    </rPh>
    <rPh sb="7" eb="8">
      <t>サツ</t>
    </rPh>
    <rPh sb="11" eb="14">
      <t>ミコウカイ</t>
    </rPh>
    <phoneticPr fontId="2"/>
  </si>
  <si>
    <t>目録</t>
  </si>
  <si>
    <t>→</t>
    <phoneticPr fontId="2"/>
  </si>
  <si>
    <t>序</t>
    <rPh sb="0" eb="1">
      <t>ジョ</t>
    </rPh>
    <phoneticPr fontId="2"/>
  </si>
  <si>
    <t>刊記</t>
    <rPh sb="0" eb="2">
      <t>カンキ</t>
    </rPh>
    <phoneticPr fontId="2"/>
  </si>
  <si>
    <t>内閣文庫</t>
    <rPh sb="0" eb="4">
      <t>ナイカクブンコ</t>
    </rPh>
    <phoneticPr fontId="2"/>
  </si>
  <si>
    <t>　呃逆</t>
    <phoneticPr fontId="2"/>
  </si>
  <si>
    <t>富士川文庫資料</t>
  </si>
  <si>
    <t>脈論口訣</t>
  </si>
  <si>
    <t>早稲田大学図書館　古典籍総合データベース</t>
  </si>
  <si>
    <t>京都大学貴重書アーカイブ</t>
  </si>
  <si>
    <t>https://rmda.kulib.kyoto-u.ac.jp/item/rb00003539</t>
  </si>
  <si>
    <t>両手寸関尺三部の図</t>
  </si>
  <si>
    <t>掌後の高骨の図</t>
  </si>
  <si>
    <t>尺中尺沢の図</t>
  </si>
  <si>
    <t>人迎気口の図</t>
  </si>
  <si>
    <t>十二経配当の図</t>
  </si>
  <si>
    <t>七診の法の事</t>
  </si>
  <si>
    <t>寸関尺の事</t>
  </si>
  <si>
    <t>呼吸定息の事</t>
  </si>
  <si>
    <t>三部九候の事</t>
  </si>
  <si>
    <t>浮沈の差別</t>
  </si>
  <si>
    <t>五臓の七神</t>
  </si>
  <si>
    <t>胃気の脈の事</t>
  </si>
  <si>
    <t>諸病軽重の弁</t>
  </si>
  <si>
    <t>男女の元気</t>
  </si>
  <si>
    <t>人迎気口の候</t>
  </si>
  <si>
    <t>栄衛と云事</t>
  </si>
  <si>
    <t>遅数寒熱の弁</t>
  </si>
  <si>
    <t>癥瘕積聚の事</t>
  </si>
  <si>
    <t>痰の鬱結所在の弁</t>
  </si>
  <si>
    <t>右関脾脈の分別</t>
  </si>
  <si>
    <t>主客伏匿の弁</t>
  </si>
  <si>
    <t>結促の遠慮</t>
  </si>
  <si>
    <t>糸脈と云事</t>
  </si>
  <si>
    <t>○巻の二</t>
  </si>
  <si>
    <t>四脈の弁察</t>
  </si>
  <si>
    <t>四知の事</t>
  </si>
  <si>
    <t>四季平脈の弁</t>
  </si>
  <si>
    <t>四時の虚脈</t>
  </si>
  <si>
    <t>四時の実脈</t>
  </si>
  <si>
    <t>弦鉤毛石の事</t>
  </si>
  <si>
    <t>半関の脈の事</t>
  </si>
  <si>
    <t>同等の診脈</t>
  </si>
  <si>
    <t>反常の脈</t>
  </si>
  <si>
    <t>証と脈と相反す事</t>
  </si>
  <si>
    <t>虚煩の弁察陰陽の升降</t>
  </si>
  <si>
    <t>一等各別の弁診</t>
  </si>
  <si>
    <t>汗瀉の弁診</t>
  </si>
  <si>
    <t>壮痩細大の弁</t>
  </si>
  <si>
    <t>虚里の脈の事</t>
  </si>
  <si>
    <t>六部の脈診候</t>
  </si>
  <si>
    <t>○巻の三</t>
  </si>
  <si>
    <t>七種の死脈</t>
  </si>
  <si>
    <t>関格の死脈</t>
  </si>
  <si>
    <t>覆溢の事</t>
  </si>
  <si>
    <t>代脈の事</t>
  </si>
  <si>
    <t>陰陽病の寒熱を弁（わきま）う事</t>
  </si>
  <si>
    <t>脈動止て死後を知（しる）事</t>
  </si>
  <si>
    <t>死脈意得（こころえ）の事</t>
  </si>
  <si>
    <t>諸病生死の診脈</t>
  </si>
  <si>
    <t>○巻の四</t>
  </si>
  <si>
    <t>無子法の事</t>
  </si>
  <si>
    <t>是動病所生病の事</t>
  </si>
  <si>
    <t>奇経八脈の事</t>
  </si>
  <si>
    <t>諸病の指掌</t>
  </si>
  <si>
    <t>七伝間蔵の事</t>
  </si>
  <si>
    <t>六門三法の事</t>
  </si>
  <si>
    <t>○巻の五</t>
  </si>
  <si>
    <t>医家の必用</t>
  </si>
  <si>
    <t>諸病の悪候</t>
  </si>
  <si>
    <t>倉公三死の事</t>
  </si>
  <si>
    <t>未病を治するの説</t>
  </si>
  <si>
    <t>六失の論</t>
  </si>
  <si>
    <t>養生の論</t>
  </si>
  <si>
    <t>https://rmda.kulib.kyoto-u.ac.jp/item/rb00003540</t>
    <phoneticPr fontId="2"/>
  </si>
  <si>
    <t>https://rmda.kulib.kyoto-u.ac.jp/item/rb00003539</t>
    <phoneticPr fontId="2"/>
  </si>
  <si>
    <t>https://rmda.kulib.kyoto-u.ac.jp/item/rb00003538</t>
    <phoneticPr fontId="2"/>
  </si>
  <si>
    <t>https://rmda.kulib.kyoto-u.ac.jp/item/rb00003541</t>
    <phoneticPr fontId="2"/>
  </si>
  <si>
    <t>https://www.digital.archives.go.jp/</t>
    <phoneticPr fontId="2"/>
  </si>
  <si>
    <t>http://www.wul.waseda.ac.jp/kotenseki/search.php?cndbn=%E8%84%88%E8%AB%96%E5%8F%A3%E8%A8%A3&amp;szlmt=30</t>
    <phoneticPr fontId="2"/>
  </si>
  <si>
    <t>○巻の一</t>
    <rPh sb="1" eb="2">
      <t>マキ</t>
    </rPh>
    <rPh sb="3" eb="4">
      <t>1</t>
    </rPh>
    <phoneticPr fontId="2"/>
  </si>
  <si>
    <t>男女の左右</t>
    <phoneticPr fontId="2"/>
  </si>
  <si>
    <t>寸関尺定位の事</t>
    <rPh sb="0" eb="3">
      <t>スンカンシャク</t>
    </rPh>
    <phoneticPr fontId="2"/>
  </si>
  <si>
    <t>密排踈排の事</t>
    <rPh sb="0" eb="1">
      <t>ミツ</t>
    </rPh>
    <phoneticPr fontId="2"/>
  </si>
  <si>
    <t>左手の候</t>
    <phoneticPr fontId="2"/>
  </si>
  <si>
    <t>右手の候</t>
    <phoneticPr fontId="2"/>
  </si>
  <si>
    <t>男女の左右分別</t>
    <rPh sb="5" eb="7">
      <t>ブンベツ</t>
    </rPh>
    <phoneticPr fontId="2"/>
  </si>
  <si>
    <t>左右の血液気息</t>
    <rPh sb="0" eb="2">
      <t>サユウ</t>
    </rPh>
    <phoneticPr fontId="2"/>
  </si>
  <si>
    <t>左右の診察外感内傷</t>
    <phoneticPr fontId="2"/>
  </si>
  <si>
    <t>気血の虚実を知る事</t>
    <rPh sb="6" eb="7">
      <t>シ</t>
    </rPh>
    <rPh sb="8" eb="9">
      <t>コト</t>
    </rPh>
    <phoneticPr fontId="2"/>
  </si>
  <si>
    <t>寒熱往来の事</t>
    <rPh sb="5" eb="6">
      <t>コト</t>
    </rPh>
    <phoneticPr fontId="2"/>
  </si>
  <si>
    <t>緊脈有処而痛処を知る事</t>
    <rPh sb="4" eb="5">
      <t>ジ</t>
    </rPh>
    <phoneticPr fontId="2"/>
  </si>
  <si>
    <t>弦脈の有処にて筋ひきつるの弁</t>
    <rPh sb="13" eb="14">
      <t>ベン</t>
    </rPh>
    <phoneticPr fontId="2"/>
  </si>
  <si>
    <t>気血の虚実を知るの弁</t>
    <rPh sb="6" eb="7">
      <t>シ</t>
    </rPh>
    <phoneticPr fontId="2"/>
  </si>
  <si>
    <t>左右の脈大小の弁</t>
    <phoneticPr fontId="2"/>
  </si>
  <si>
    <t>臥（ふし）たる病人の診脈</t>
    <phoneticPr fontId="2"/>
  </si>
  <si>
    <t>病に不相応の脈の習（ならい）</t>
    <phoneticPr fontId="2"/>
  </si>
  <si>
    <t>四季の脈好悪の習（ならい）</t>
    <rPh sb="7" eb="8">
      <t>ナラ</t>
    </rPh>
    <phoneticPr fontId="2"/>
  </si>
  <si>
    <t>二十四節の脈の次第</t>
    <rPh sb="3" eb="4">
      <t>フシ</t>
    </rPh>
    <rPh sb="7" eb="9">
      <t>シダイ</t>
    </rPh>
    <phoneticPr fontId="2"/>
  </si>
  <si>
    <t>奇恒六十首の事</t>
    <phoneticPr fontId="2"/>
  </si>
  <si>
    <t>筋骨の痛例</t>
    <phoneticPr fontId="2"/>
  </si>
  <si>
    <t>腫と痛との弁因</t>
    <phoneticPr fontId="2"/>
  </si>
  <si>
    <t>診候の薬註</t>
    <rPh sb="0" eb="1">
      <t>ミ</t>
    </rPh>
    <rPh sb="1" eb="2">
      <t>ソウロウ</t>
    </rPh>
    <rPh sb="3" eb="4">
      <t>クスリ</t>
    </rPh>
    <phoneticPr fontId="2"/>
  </si>
  <si>
    <t>婦人の脈の事</t>
    <rPh sb="0" eb="2">
      <t>フジン</t>
    </rPh>
    <rPh sb="3" eb="4">
      <t>ミャク</t>
    </rPh>
    <rPh sb="5" eb="6">
      <t>コト</t>
    </rPh>
    <phoneticPr fontId="2"/>
  </si>
  <si>
    <t>懐胎の脈の事</t>
    <rPh sb="0" eb="2">
      <t>カイタイ</t>
    </rPh>
    <rPh sb="3" eb="4">
      <t>ミャク</t>
    </rPh>
    <rPh sb="5" eb="6">
      <t>コト</t>
    </rPh>
    <phoneticPr fontId="2"/>
  </si>
  <si>
    <t>妊（はら）む妊（はら）まざるの弁</t>
    <phoneticPr fontId="2"/>
  </si>
  <si>
    <t>姙娠の弁</t>
    <rPh sb="0" eb="2">
      <t>ニンシン</t>
    </rPh>
    <rPh sb="3" eb="4">
      <t>ベン</t>
    </rPh>
    <phoneticPr fontId="2"/>
  </si>
  <si>
    <t>月水不通の事</t>
    <rPh sb="0" eb="1">
      <t>ゲッ</t>
    </rPh>
    <rPh sb="1" eb="2">
      <t>スイ</t>
    </rPh>
    <rPh sb="2" eb="4">
      <t>フツウ</t>
    </rPh>
    <rPh sb="5" eb="6">
      <t>コト</t>
    </rPh>
    <phoneticPr fontId="2"/>
  </si>
  <si>
    <t>虎口三関の脈の事</t>
    <rPh sb="7" eb="8">
      <t>コト</t>
    </rPh>
    <phoneticPr fontId="2"/>
  </si>
  <si>
    <t>虎口の図</t>
    <phoneticPr fontId="2"/>
  </si>
  <si>
    <t>面図</t>
    <phoneticPr fontId="2"/>
  </si>
  <si>
    <t>小児の死候</t>
    <rPh sb="0" eb="2">
      <t>ショウニ</t>
    </rPh>
    <phoneticPr fontId="2"/>
  </si>
  <si>
    <t>小児診脈の事</t>
    <rPh sb="0" eb="2">
      <t>ショウニ</t>
    </rPh>
    <phoneticPr fontId="2"/>
  </si>
  <si>
    <t>小児五脈の事</t>
    <rPh sb="0" eb="2">
      <t>ショウニ</t>
    </rPh>
    <phoneticPr fontId="2"/>
  </si>
  <si>
    <t>疱瘡出（いで）よう五臓の見分よう</t>
    <phoneticPr fontId="2"/>
  </si>
  <si>
    <t>六脈部位の事</t>
    <phoneticPr fontId="2"/>
  </si>
  <si>
    <t>十二経めぐりの事</t>
    <phoneticPr fontId="2"/>
  </si>
  <si>
    <t>蔵病府病の事</t>
    <rPh sb="0" eb="1">
      <t>ゾウ</t>
    </rPh>
    <phoneticPr fontId="2"/>
  </si>
  <si>
    <t>若き人寝（いね）て不寤（さめざる）事</t>
    <phoneticPr fontId="2"/>
  </si>
  <si>
    <t>医者病家に出入の法</t>
    <rPh sb="1" eb="2">
      <t>ハ</t>
    </rPh>
    <rPh sb="5" eb="6">
      <t>デ</t>
    </rPh>
    <phoneticPr fontId="2"/>
  </si>
  <si>
    <t>五蔵の絶証</t>
    <rPh sb="1" eb="2">
      <t>ゾウ</t>
    </rPh>
    <phoneticPr fontId="2"/>
  </si>
  <si>
    <t>諸病胃の気をたのむ事</t>
    <phoneticPr fontId="2"/>
  </si>
  <si>
    <t>五蔵の補瀉</t>
    <rPh sb="1" eb="2">
      <t>ゾウ</t>
    </rPh>
    <phoneticPr fontId="2"/>
  </si>
  <si>
    <t>臓府の火を瀉する薬種</t>
    <phoneticPr fontId="2"/>
  </si>
  <si>
    <t>五味の用</t>
    <phoneticPr fontId="2"/>
  </si>
  <si>
    <t>食前後服薬の分別</t>
    <rPh sb="6" eb="8">
      <t>ブンベツ</t>
    </rPh>
    <phoneticPr fontId="2"/>
  </si>
  <si>
    <t>薬気薬味の分別</t>
    <rPh sb="5" eb="7">
      <t>ブンベツ</t>
    </rPh>
    <phoneticPr fontId="2"/>
  </si>
  <si>
    <t>生熟の分別</t>
    <phoneticPr fontId="2"/>
  </si>
  <si>
    <t>薬根三停の分別</t>
    <rPh sb="5" eb="7">
      <t>ブンベツ</t>
    </rPh>
    <phoneticPr fontId="2"/>
  </si>
  <si>
    <t>湯丸散の論</t>
    <phoneticPr fontId="2"/>
  </si>
  <si>
    <t>煎薬生熟の分別</t>
    <rPh sb="5" eb="7">
      <t>ブンベツ</t>
    </rPh>
    <phoneticPr fontId="2"/>
  </si>
  <si>
    <t>服薬の間の食法</t>
    <rPh sb="6" eb="7">
      <t>ホウ</t>
    </rPh>
    <phoneticPr fontId="2"/>
  </si>
  <si>
    <t>六陳</t>
    <phoneticPr fontId="2"/>
  </si>
  <si>
    <t>八新</t>
    <rPh sb="0" eb="1">
      <t>8</t>
    </rPh>
    <phoneticPr fontId="2"/>
  </si>
  <si>
    <t>十八反</t>
    <rPh sb="2" eb="3">
      <t>ハン</t>
    </rPh>
    <phoneticPr fontId="2"/>
  </si>
  <si>
    <t>銅鉄を禁（いましむ）るの薬</t>
    <rPh sb="12" eb="13">
      <t>ヤク</t>
    </rPh>
    <phoneticPr fontId="2"/>
  </si>
  <si>
    <t>禁火の薬味</t>
    <phoneticPr fontId="2"/>
  </si>
  <si>
    <t>五蔵寒熱の薬味</t>
    <rPh sb="1" eb="2">
      <t>ゾウ</t>
    </rPh>
    <phoneticPr fontId="2"/>
  </si>
  <si>
    <t>諸灸捷歌</t>
    <rPh sb="2" eb="3">
      <t>ハヤ</t>
    </rPh>
    <phoneticPr fontId="2"/>
  </si>
  <si>
    <t>小児諸灸捷歌</t>
    <rPh sb="0" eb="2">
      <t>ショウニ</t>
    </rPh>
    <rPh sb="4" eb="5">
      <t>ハヤ</t>
    </rPh>
    <phoneticPr fontId="2"/>
  </si>
  <si>
    <t>大椎を定る法</t>
    <phoneticPr fontId="2"/>
  </si>
  <si>
    <t>髮際を定る法</t>
    <phoneticPr fontId="2"/>
  </si>
  <si>
    <t>寸尺を定（さだむ）る法</t>
    <phoneticPr fontId="2"/>
  </si>
  <si>
    <t>禁灸の穴図</t>
    <rPh sb="0" eb="2">
      <t>キンキュウ</t>
    </rPh>
    <rPh sb="3" eb="4">
      <t>ケツ</t>
    </rPh>
    <rPh sb="4" eb="5">
      <t>ズ</t>
    </rPh>
    <phoneticPr fontId="2"/>
  </si>
  <si>
    <t>十剤の事</t>
    <phoneticPr fontId="2"/>
  </si>
  <si>
    <t>小児動脈の事</t>
    <rPh sb="0" eb="2">
      <t>ショウニ</t>
    </rPh>
    <phoneticPr fontId="2"/>
  </si>
  <si>
    <t>〔小児門〕</t>
    <rPh sb="1" eb="3">
      <t>ショウニ</t>
    </rPh>
    <rPh sb="3" eb="4">
      <t>モン</t>
    </rPh>
    <phoneticPr fontId="2"/>
  </si>
  <si>
    <t>（小児診脈）図</t>
    <rPh sb="6" eb="7">
      <t>ズ</t>
    </rPh>
    <phoneticPr fontId="2"/>
  </si>
  <si>
    <t>〈六脈部位の各書での相違〉</t>
    <rPh sb="6" eb="8">
      <t>カクショ</t>
    </rPh>
    <phoneticPr fontId="2"/>
  </si>
  <si>
    <t>（小児）痘疹法の事</t>
    <phoneticPr fontId="2"/>
  </si>
  <si>
    <t>（小児）虚実の事</t>
    <phoneticPr fontId="2"/>
  </si>
  <si>
    <t>（小児）悪証の事</t>
    <phoneticPr fontId="2"/>
  </si>
  <si>
    <t>（小児）重痘の歌訣</t>
    <phoneticPr fontId="2"/>
  </si>
  <si>
    <t>（小児）軽き者の事</t>
    <phoneticPr fontId="2"/>
  </si>
  <si>
    <t>（小児）軽痘の歌訣</t>
    <phoneticPr fontId="2"/>
  </si>
  <si>
    <t>（小児）禁物の事</t>
    <phoneticPr fontId="2"/>
  </si>
  <si>
    <t>（小児）治療の法</t>
    <phoneticPr fontId="2"/>
  </si>
  <si>
    <t>脈の按様（おしよう）の事</t>
    <rPh sb="11" eb="12">
      <t>コト</t>
    </rPh>
    <phoneticPr fontId="2"/>
  </si>
  <si>
    <t>老人臥（ふし）て不寐（ねられざる）事</t>
    <phoneticPr fontId="2"/>
  </si>
  <si>
    <t>　七表脈</t>
  </si>
  <si>
    <t>　　浮脈</t>
  </si>
  <si>
    <t>　　芤脈</t>
  </si>
  <si>
    <t>　　滑脈</t>
  </si>
  <si>
    <t>　　実脈</t>
  </si>
  <si>
    <t>　　弦脈</t>
  </si>
  <si>
    <t>　　緊脈</t>
  </si>
  <si>
    <t>　　洪脈</t>
  </si>
  <si>
    <t>　八裏脈</t>
  </si>
  <si>
    <t>　　微脈</t>
  </si>
  <si>
    <t>　　沈脈</t>
  </si>
  <si>
    <t>　　緩脈</t>
  </si>
  <si>
    <t>　　濇脈</t>
  </si>
  <si>
    <t>　　遅脈</t>
  </si>
  <si>
    <t>　　伏脈</t>
  </si>
  <si>
    <t>　　濡脈</t>
  </si>
  <si>
    <t>　九道脈</t>
  </si>
  <si>
    <t>　　弱脈</t>
  </si>
  <si>
    <t>　　短脈</t>
    <phoneticPr fontId="2"/>
  </si>
  <si>
    <t>　　虚脈</t>
    <phoneticPr fontId="2"/>
  </si>
  <si>
    <t>　　結脈</t>
    <phoneticPr fontId="2"/>
  </si>
  <si>
    <t>　　牢脈</t>
    <phoneticPr fontId="2"/>
  </si>
  <si>
    <t>　　動脈</t>
    <phoneticPr fontId="2"/>
  </si>
  <si>
    <t>　　細脈</t>
    <phoneticPr fontId="2"/>
  </si>
  <si>
    <t>　　代脈</t>
    <phoneticPr fontId="2"/>
  </si>
  <si>
    <t>　　長脈</t>
    <phoneticPr fontId="2"/>
  </si>
  <si>
    <t>　　促脈</t>
    <rPh sb="2" eb="3">
      <t>ソク</t>
    </rPh>
    <rPh sb="3" eb="4">
      <t>ミャク</t>
    </rPh>
    <phoneticPr fontId="2"/>
  </si>
  <si>
    <t>　　弾石脈</t>
  </si>
  <si>
    <t>　　解索脈</t>
  </si>
  <si>
    <t>　　雀啄脈</t>
  </si>
  <si>
    <t>　　屋漏脈</t>
  </si>
  <si>
    <t>　　蝦遊脈</t>
  </si>
  <si>
    <t>　　魚翔脈</t>
  </si>
  <si>
    <t>　　釜沸脈</t>
  </si>
  <si>
    <t>　中風</t>
  </si>
  <si>
    <t>　傷寒</t>
  </si>
  <si>
    <t>　温病</t>
  </si>
  <si>
    <t>　寒</t>
  </si>
  <si>
    <t>　暑</t>
  </si>
  <si>
    <t>　湿</t>
  </si>
  <si>
    <t>　瘧</t>
  </si>
  <si>
    <t>　痢</t>
  </si>
  <si>
    <t>　霍乱</t>
  </si>
  <si>
    <t>　嘔吐</t>
  </si>
  <si>
    <t>　泄瀉</t>
  </si>
  <si>
    <t>　秘結</t>
  </si>
  <si>
    <t>　咳嗽</t>
  </si>
  <si>
    <t>　痰</t>
  </si>
  <si>
    <t>　喘急</t>
  </si>
  <si>
    <t>　眩暈</t>
  </si>
  <si>
    <t>　五痺</t>
  </si>
  <si>
    <t>　失血</t>
  </si>
  <si>
    <t>　痔</t>
  </si>
  <si>
    <t>　脱肛</t>
  </si>
  <si>
    <t>　上気</t>
  </si>
  <si>
    <t>　汗</t>
  </si>
  <si>
    <t>　頭痛</t>
  </si>
  <si>
    <t>　心痛</t>
  </si>
  <si>
    <t>　腹痛</t>
  </si>
  <si>
    <t>　腰痛</t>
  </si>
  <si>
    <t>　鼻血</t>
  </si>
  <si>
    <t>　浮腫</t>
  </si>
  <si>
    <t>　痞満</t>
  </si>
  <si>
    <t>　飜胃</t>
  </si>
  <si>
    <t>　腸澼</t>
  </si>
  <si>
    <t>　唾血</t>
  </si>
  <si>
    <t>　脚気</t>
  </si>
  <si>
    <t>　内傷</t>
  </si>
  <si>
    <t>　咳逆</t>
  </si>
  <si>
    <t>　黄疸</t>
  </si>
  <si>
    <t>　金瘡</t>
  </si>
  <si>
    <t>　中毒</t>
  </si>
  <si>
    <t>　淋病</t>
  </si>
  <si>
    <t>　消渇</t>
  </si>
  <si>
    <t>　中悪</t>
  </si>
  <si>
    <t>　赤白濁</t>
  </si>
  <si>
    <t>　水腫</t>
  </si>
  <si>
    <t>　脹満</t>
  </si>
  <si>
    <t>　積聚</t>
  </si>
  <si>
    <t>　自汗</t>
  </si>
  <si>
    <t>　癲狂</t>
  </si>
  <si>
    <t>　諸気</t>
  </si>
  <si>
    <t>　疝気</t>
  </si>
  <si>
    <t>　脾胃</t>
  </si>
  <si>
    <t>　諸虚</t>
  </si>
  <si>
    <t>　癰疽</t>
  </si>
  <si>
    <t>　労瘵</t>
  </si>
  <si>
    <t>　痛風</t>
  </si>
  <si>
    <t>　火症</t>
  </si>
  <si>
    <t>　遺精</t>
  </si>
  <si>
    <t>　尿濁</t>
  </si>
  <si>
    <t>　鬱症</t>
  </si>
  <si>
    <t>　諸虫</t>
  </si>
  <si>
    <t>　班疹</t>
  </si>
  <si>
    <t>　損傷</t>
  </si>
  <si>
    <t>　眼目</t>
  </si>
  <si>
    <t>　耳病</t>
  </si>
  <si>
    <t>　鼻病</t>
  </si>
  <si>
    <t>　口舌</t>
  </si>
  <si>
    <t>　牙歯</t>
  </si>
  <si>
    <t>　喉痺</t>
  </si>
  <si>
    <t>　癘風</t>
  </si>
  <si>
    <t>　癇症</t>
    <rPh sb="1" eb="3">
      <t>カンショウ</t>
    </rPh>
    <rPh sb="2" eb="3">
      <t>ショウ</t>
    </rPh>
    <phoneticPr fontId="2"/>
  </si>
  <si>
    <t>　五労</t>
    <rPh sb="1" eb="3">
      <t>ゴロウ</t>
    </rPh>
    <phoneticPr fontId="2"/>
  </si>
  <si>
    <t>両腎に補の分別</t>
    <phoneticPr fontId="2"/>
  </si>
  <si>
    <t>手指の脈紋八叚錦</t>
    <phoneticPr fontId="2"/>
  </si>
  <si>
    <t>　浮沈遅数</t>
    <rPh sb="1" eb="3">
      <t>フチン</t>
    </rPh>
    <rPh sb="3" eb="5">
      <t>チサク</t>
    </rPh>
    <phoneticPr fontId="2"/>
  </si>
  <si>
    <t>新鐫増補脈論口訣 5巻</t>
  </si>
  <si>
    <t>レコードID　RB00003539</t>
  </si>
  <si>
    <t>出版年　1683</t>
  </si>
  <si>
    <t>タイトルヨミ　シンセン ゾウホ ミャクロン クケツ</t>
  </si>
  <si>
    <t>別タイトル　外題:増補脈論口訣</t>
  </si>
  <si>
    <t>ローマ字タイトル: Shinsen zouho myakuron kuketsu</t>
  </si>
  <si>
    <t>著者　林玉池斎輯</t>
  </si>
  <si>
    <t>冊数　1</t>
  </si>
  <si>
    <t>出版年（和暦）　天和3年</t>
  </si>
  <si>
    <t>←これを使い作業した</t>
    <rPh sb="4" eb="5">
      <t>ツカ</t>
    </rPh>
    <rPh sb="6" eb="8">
      <t>サギョウ</t>
    </rPh>
    <phoneticPr fontId="2"/>
  </si>
  <si>
    <t>ここにもあります。脈論口訣で検索</t>
    <phoneticPr fontId="2"/>
  </si>
  <si>
    <t>東京国立博物館所蔵　デジタルライブラリー</t>
    <rPh sb="0" eb="2">
      <t>トウキョウ</t>
    </rPh>
    <rPh sb="2" eb="4">
      <t>コクリツ</t>
    </rPh>
    <rPh sb="4" eb="7">
      <t>ハクブツカン</t>
    </rPh>
    <rPh sb="7" eb="9">
      <t>ショゾウ</t>
    </rPh>
    <phoneticPr fontId="2"/>
  </si>
  <si>
    <t>https://kokusho.nijl.ac.jp/biblio/100232337/6</t>
  </si>
  <si>
    <t>https://kokusho.nijl.ac.jp/biblio/100239270/6</t>
  </si>
  <si>
    <t>https://kokusho.nijl.ac.jp/biblio/100145052/2</t>
    <phoneticPr fontId="2"/>
  </si>
  <si>
    <t>https://kokusho.nijl.ac.jp/biblio/100243584</t>
    <phoneticPr fontId="2"/>
  </si>
  <si>
    <t>https://kokusho.nijl.ac.jp/biblio/100243600</t>
  </si>
  <si>
    <t>https://kokusho.nijl.ac.jp/biblio/100243410</t>
  </si>
  <si>
    <t>https://kokusho.nijl.ac.jp/biblio/100243432</t>
  </si>
  <si>
    <t>https://kokusho.nijl.ac.jp/biblio/100259589</t>
  </si>
  <si>
    <t>https://kokusho.nijl.ac.jp/biblio/100242531</t>
  </si>
  <si>
    <t>https://kokusho.nijl.ac.jp/biblio/100242533</t>
  </si>
  <si>
    <t>https://kokusho.nijl.ac.jp/biblio/100241932</t>
  </si>
  <si>
    <t>https://kokusho.nijl.ac.jp/biblio/100252844</t>
  </si>
  <si>
    <t>https://kokusho.nijl.ac.jp/biblio/200005551</t>
  </si>
  <si>
    <t>https://kokusho.nijl.ac.jp/biblio/100252254</t>
  </si>
  <si>
    <t>https://kokusho.nijl.ac.jp/biblio/100260394</t>
  </si>
  <si>
    <t>https://kokusho.nijl.ac.jp/biblio/100253478</t>
  </si>
  <si>
    <t>https://kokusho.nijl.ac.jp/biblio/100252849</t>
  </si>
  <si>
    <t>https://kokusho.nijl.ac.jp/biblio/100252580</t>
  </si>
  <si>
    <t>https://kokusho.nijl.ac.jp/biblio/100232367</t>
  </si>
  <si>
    <t>https://kokusho.nijl.ac.jp/biblio/100229660</t>
  </si>
  <si>
    <t>https://kokusho.nijl.ac.jp/biblio/100229682</t>
  </si>
  <si>
    <t>https://kokusho.nijl.ac.jp/biblio/100229690</t>
  </si>
  <si>
    <t>https://kokusho.nijl.ac.jp/biblio/100229691</t>
  </si>
  <si>
    <t>https://kokusho.nijl.ac.jp/biblio/100245393</t>
  </si>
  <si>
    <t>https://kokusho.nijl.ac.jp/biblio/100079278</t>
  </si>
  <si>
    <t>https://kokusho.nijl.ac.jp/biblio/200007941</t>
  </si>
  <si>
    <t>https://kokusho.nijl.ac.jp/biblio/100229687</t>
  </si>
  <si>
    <t>https://kokusho.nijl.ac.jp/biblio/100229677</t>
  </si>
  <si>
    <t>https://kokusho.nijl.ac.jp/biblio/100229685</t>
  </si>
  <si>
    <t>https://kokusho.nijl.ac.jp/biblio/100257466</t>
  </si>
  <si>
    <t>https://kokusho.nijl.ac.jp/biblio/100241806</t>
  </si>
  <si>
    <t>https://kokusho.nijl.ac.jp/biblio/100260985</t>
    <phoneticPr fontId="2"/>
  </si>
  <si>
    <t>薬徴（異本）</t>
    <phoneticPr fontId="2"/>
  </si>
  <si>
    <t>薬徴（南涯本）</t>
    <phoneticPr fontId="2"/>
  </si>
  <si>
    <t>東洞先生投剤証録</t>
    <phoneticPr fontId="2"/>
  </si>
  <si>
    <t>類方</t>
    <phoneticPr fontId="2"/>
  </si>
  <si>
    <t>吉益東洞</t>
    <phoneticPr fontId="2"/>
  </si>
  <si>
    <t>吉益／東洞 述　品丘／明 記</t>
    <phoneticPr fontId="2"/>
  </si>
  <si>
    <t>https://kokusho.nijl.ac.jp/biblio/100403013/</t>
  </si>
  <si>
    <t>艮山先生医説</t>
    <phoneticPr fontId="2"/>
  </si>
  <si>
    <t>後藤艮山・山脇東洋</t>
    <phoneticPr fontId="2"/>
  </si>
  <si>
    <t>養浩堂方矩</t>
    <phoneticPr fontId="2"/>
  </si>
  <si>
    <t>東洋洛語</t>
    <phoneticPr fontId="2"/>
  </si>
  <si>
    <t>古今斎以呂波歌</t>
    <phoneticPr fontId="2"/>
  </si>
  <si>
    <t>和田泰庵方函</t>
    <phoneticPr fontId="2"/>
  </si>
  <si>
    <t>青洲先生治験録</t>
    <phoneticPr fontId="2"/>
  </si>
  <si>
    <t>貼膏攷</t>
    <phoneticPr fontId="2"/>
  </si>
  <si>
    <t>春林軒撮要方筌</t>
    <phoneticPr fontId="2"/>
  </si>
  <si>
    <t>観證弁疑抄</t>
    <phoneticPr fontId="2"/>
  </si>
  <si>
    <t>多紀元簡（檪窓） 著</t>
    <phoneticPr fontId="2"/>
  </si>
  <si>
    <t>https://kokusho.nijl.ac.jp/biblio/100268285/</t>
  </si>
  <si>
    <t>重校薬徴</t>
    <phoneticPr fontId="2"/>
  </si>
  <si>
    <t>尾台榕堂</t>
    <phoneticPr fontId="2"/>
  </si>
  <si>
    <t>金匱要略疏義</t>
    <phoneticPr fontId="2"/>
  </si>
  <si>
    <t>喜多村／直寛／士栗 学</t>
  </si>
  <si>
    <t>金匱要略方論疏義</t>
  </si>
  <si>
    <t>https://kokusho.nijl.ac.jp/biblio/100335596/</t>
  </si>
  <si>
    <t>九折堂読書記</t>
    <phoneticPr fontId="2"/>
  </si>
  <si>
    <t>山田業広</t>
    <phoneticPr fontId="2"/>
  </si>
  <si>
    <t>賀川方轂</t>
    <phoneticPr fontId="2"/>
  </si>
  <si>
    <t>驪家医言抄書</t>
    <phoneticPr fontId="2"/>
  </si>
  <si>
    <t>真庵漫筆</t>
    <phoneticPr fontId="2"/>
  </si>
  <si>
    <t>正文傷寒論復聖弁</t>
    <phoneticPr fontId="2"/>
  </si>
  <si>
    <t>古矢知白</t>
    <phoneticPr fontId="2"/>
  </si>
  <si>
    <t>2024/08/26　調査</t>
    <rPh sb="11" eb="13">
      <t>チョウサ</t>
    </rPh>
    <phoneticPr fontId="2"/>
  </si>
  <si>
    <t>116冊中24冊Web未公開</t>
    <rPh sb="3" eb="4">
      <t>サツ</t>
    </rPh>
    <rPh sb="4" eb="5">
      <t>ナカ</t>
    </rPh>
    <rPh sb="7" eb="8">
      <t>サツ</t>
    </rPh>
    <rPh sb="11" eb="14">
      <t>ミコウカイ</t>
    </rPh>
    <phoneticPr fontId="2"/>
  </si>
  <si>
    <t>方極（ほうぎょく）</t>
    <phoneticPr fontId="2"/>
  </si>
  <si>
    <t>椿庭先生夜話</t>
    <phoneticPr fontId="2"/>
  </si>
  <si>
    <t>田代三喜</t>
    <phoneticPr fontId="2"/>
  </si>
  <si>
    <t>https://kokusho.nijl.ac.jp/</t>
    <phoneticPr fontId="2"/>
  </si>
  <si>
    <t>国書データベース</t>
  </si>
  <si>
    <t>　＊国文学研究資料館　</t>
    <rPh sb="2" eb="10">
      <t>コクブンガクケンキュウシリョウカン</t>
    </rPh>
    <phoneticPr fontId="2"/>
  </si>
  <si>
    <t>https://dl.ndl.go.jp/</t>
    <phoneticPr fontId="2"/>
  </si>
  <si>
    <t>https://www.ndl.go.jp/</t>
    <phoneticPr fontId="2"/>
  </si>
  <si>
    <t>https://www.wul.waseda.ac.jp/kotenseki/</t>
    <phoneticPr fontId="2"/>
  </si>
  <si>
    <t>富士川文庫　（検索）</t>
    <rPh sb="0" eb="3">
      <t>フジカワ</t>
    </rPh>
    <rPh sb="3" eb="5">
      <t>ブンコ</t>
    </rPh>
    <rPh sb="7" eb="9">
      <t>ケンサク</t>
    </rPh>
    <phoneticPr fontId="2"/>
  </si>
  <si>
    <t>　＊京都大学貴重資料デジタルアーカイブ（富士川文庫）</t>
    <phoneticPr fontId="2"/>
  </si>
  <si>
    <t>　＊京都大学貴重資料デジタルアーカイブ</t>
    <phoneticPr fontId="2"/>
  </si>
  <si>
    <t>https://dcollections.lib.keio.ac.jp/ja</t>
    <phoneticPr fontId="2"/>
  </si>
  <si>
    <t>富士川文庫（古医書コレクション）</t>
  </si>
  <si>
    <t>https://dcollections.lib.keio.ac.jp/ja/koisho</t>
    <phoneticPr fontId="2"/>
  </si>
  <si>
    <t>https://www.kulib.kyoto-u.ac.jp/rdl/digital_fujikawa/</t>
    <phoneticPr fontId="2"/>
  </si>
  <si>
    <t>九州大学附属図書館　貴重資料デジタルアーカイブ</t>
    <rPh sb="0" eb="4">
      <t>キュウシュウダイガク</t>
    </rPh>
    <rPh sb="4" eb="6">
      <t>フゾク</t>
    </rPh>
    <rPh sb="6" eb="9">
      <t>トショカン</t>
    </rPh>
    <phoneticPr fontId="2"/>
  </si>
  <si>
    <t>https://db2.sido.keio.ac.jp/kanseki/</t>
    <phoneticPr fontId="2"/>
  </si>
  <si>
    <t>　　＊書誌書影・全文影像データベース</t>
    <phoneticPr fontId="2"/>
  </si>
  <si>
    <t>e-國寳　国立博物館所蔵　国宝・重要文化財</t>
    <rPh sb="2" eb="3">
      <t>コク</t>
    </rPh>
    <rPh sb="3" eb="4">
      <t>タカラ</t>
    </rPh>
    <rPh sb="5" eb="7">
      <t>コクリツ</t>
    </rPh>
    <rPh sb="7" eb="10">
      <t>ハクブツカン</t>
    </rPh>
    <rPh sb="10" eb="12">
      <t>ショゾウ</t>
    </rPh>
    <rPh sb="13" eb="15">
      <t>コクホウ</t>
    </rPh>
    <rPh sb="16" eb="18">
      <t>ジュウヨウ</t>
    </rPh>
    <rPh sb="18" eb="21">
      <t>ブンカザイ</t>
    </rPh>
    <phoneticPr fontId="2"/>
  </si>
  <si>
    <t>https://emuseum.nich.go.jp/</t>
    <phoneticPr fontId="2"/>
  </si>
  <si>
    <t>参考：　古典資料はありませんが、学会雑誌のバックナンバーが見られるサイト</t>
    <rPh sb="0" eb="2">
      <t>サンコウ</t>
    </rPh>
    <rPh sb="4" eb="6">
      <t>コテン</t>
    </rPh>
    <rPh sb="6" eb="8">
      <t>シリョウ</t>
    </rPh>
    <rPh sb="16" eb="18">
      <t>ガッカイ</t>
    </rPh>
    <rPh sb="18" eb="20">
      <t>ザッシ</t>
    </rPh>
    <rPh sb="29" eb="30">
      <t>ミ</t>
    </rPh>
    <phoneticPr fontId="2"/>
  </si>
  <si>
    <t>日本医史学会</t>
    <phoneticPr fontId="2"/>
  </si>
  <si>
    <t>○国立国会図書館近代デジタルコレクション</t>
  </si>
  <si>
    <t>　日本医史学雑誌</t>
    <phoneticPr fontId="2"/>
  </si>
  <si>
    <t>http://jsmh.umin.jp/index.html</t>
    <phoneticPr fontId="2"/>
  </si>
  <si>
    <t>　日本医史学雑誌　→　日本医史学雑誌</t>
  </si>
  <si>
    <t>http://jsmh.umin.jp/journal/index.html</t>
    <phoneticPr fontId="2"/>
  </si>
  <si>
    <t>　1954年 (昭和29年)から2016年 (平成28年)</t>
  </si>
  <si>
    <t>日本東洋医学会</t>
  </si>
  <si>
    <t>http://www.jsom.or.jp/index.html</t>
    <phoneticPr fontId="2"/>
  </si>
  <si>
    <t>　日本東洋医学雑誌</t>
  </si>
  <si>
    <t>http://www.jsom.or.jp/medical/magazine/index.html</t>
    <phoneticPr fontId="2"/>
  </si>
  <si>
    <t>　日本東洋医学雑誌（J-STAGE）第33巻以降</t>
  </si>
  <si>
    <t>　日本東洋醫學會誌（J-STAGE）第1巻から第32巻</t>
  </si>
  <si>
    <t>全日本鍼灸学会</t>
  </si>
  <si>
    <t>https://ssl.jsam.jp/</t>
    <phoneticPr fontId="2"/>
  </si>
  <si>
    <t>鍼灸文献データベース（JACLiD）</t>
  </si>
  <si>
    <t>https://jsam.jp/jaclid/</t>
    <phoneticPr fontId="2"/>
  </si>
  <si>
    <t>　学会雑誌(J-Stage:日本語)</t>
  </si>
  <si>
    <t>　　全日本鍼灸学会雑誌</t>
  </si>
  <si>
    <t>https://www.jstage.jst.go.jp/browse/jjsam/-char/ja</t>
    <phoneticPr fontId="2"/>
  </si>
  <si>
    <t>第二次日本経穴委員会</t>
    <phoneticPr fontId="2"/>
  </si>
  <si>
    <t>　鍼灸専門用語辞書</t>
    <rPh sb="1" eb="3">
      <t>ハ</t>
    </rPh>
    <rPh sb="3" eb="5">
      <t>センモン</t>
    </rPh>
    <rPh sb="5" eb="7">
      <t>ヨウゴ</t>
    </rPh>
    <rPh sb="7" eb="9">
      <t>ジショ</t>
    </rPh>
    <phoneticPr fontId="2"/>
  </si>
  <si>
    <t>　第二次日本経穴委員会のホームページの「資料」</t>
    <phoneticPr fontId="2"/>
  </si>
  <si>
    <t>http://point.umin.jp/</t>
    <phoneticPr fontId="2"/>
  </si>
  <si>
    <t>経穴委員会のホームページ　経脈図版データベース</t>
    <rPh sb="0" eb="5">
      <t>ケイケツイインカイ</t>
    </rPh>
    <rPh sb="13" eb="15">
      <t>ケイミャク</t>
    </rPh>
    <rPh sb="15" eb="17">
      <t>ズハン</t>
    </rPh>
    <phoneticPr fontId="2"/>
  </si>
  <si>
    <t>http://point.umin.jp/siryo/03_zuhan/14kei.htm</t>
    <phoneticPr fontId="2"/>
  </si>
  <si>
    <t>日本内経医学会</t>
    <rPh sb="0" eb="7">
      <t>ナイケイ</t>
    </rPh>
    <phoneticPr fontId="2"/>
  </si>
  <si>
    <t>https://plaza.umin.ac.jp/~daikei/</t>
    <phoneticPr fontId="2"/>
  </si>
  <si>
    <t>様々なリンク　→　靈蘭之室</t>
    <rPh sb="0" eb="2">
      <t>サマザマ</t>
    </rPh>
    <phoneticPr fontId="2"/>
  </si>
  <si>
    <t>　電子文献書庫　左合昌美先生</t>
    <rPh sb="8" eb="12">
      <t>サゴウマサミ</t>
    </rPh>
    <rPh sb="12" eb="14">
      <t>センセイ</t>
    </rPh>
    <phoneticPr fontId="2"/>
  </si>
  <si>
    <t>http://plaza.umin.ac.jp/~linglan/</t>
    <phoneticPr fontId="2"/>
  </si>
  <si>
    <t>インターネット上の医学古典文献リンク</t>
    <rPh sb="7" eb="8">
      <t>ウエ</t>
    </rPh>
    <rPh sb="9" eb="11">
      <t>イガク</t>
    </rPh>
    <rPh sb="11" eb="13">
      <t>コテン</t>
    </rPh>
    <rPh sb="13" eb="15">
      <t>ブンケン</t>
    </rPh>
    <phoneticPr fontId="2"/>
  </si>
  <si>
    <t>https://plaza.umin.ac.jp/~daikei/link.html</t>
    <phoneticPr fontId="2"/>
  </si>
  <si>
    <t>国学大師</t>
    <rPh sb="0" eb="2">
      <t>コクガク</t>
    </rPh>
    <rPh sb="2" eb="3">
      <t>ダイ</t>
    </rPh>
    <rPh sb="3" eb="4">
      <t>シ</t>
    </rPh>
    <phoneticPr fontId="2"/>
  </si>
  <si>
    <t>http://www.guoxuedashi.com/</t>
    <phoneticPr fontId="2"/>
  </si>
  <si>
    <t>　漢字検索</t>
    <rPh sb="1" eb="3">
      <t>カンジ</t>
    </rPh>
    <rPh sb="3" eb="5">
      <t>ケンサク</t>
    </rPh>
    <phoneticPr fontId="2"/>
  </si>
  <si>
    <t>The Qi 中医古書　歴代名著選　台湾</t>
  </si>
  <si>
    <t>http://www.theqi.com/index.html</t>
  </si>
  <si>
    <t>歴代名著選</t>
    <rPh sb="0" eb="2">
      <t>レキダイ</t>
    </rPh>
    <rPh sb="2" eb="4">
      <t>メイチョ</t>
    </rPh>
    <rPh sb="4" eb="5">
      <t>セン</t>
    </rPh>
    <phoneticPr fontId="2"/>
  </si>
  <si>
    <t>http://www.theqi.com/cmed/oldbook/oldbook_top.html</t>
  </si>
  <si>
    <t>中国哲学書電子化計画　上海</t>
  </si>
  <si>
    <t>https://ctext.org/zh</t>
  </si>
  <si>
    <t>国学網　北京</t>
  </si>
  <si>
    <t>http://www.guoxue.com/</t>
  </si>
  <si>
    <t>中醫笈成 » 典籍</t>
  </si>
  <si>
    <t>典籍列表</t>
  </si>
  <si>
    <t>https://jicheng.tw/tcm/book/index.html</t>
    <phoneticPr fontId="2"/>
  </si>
  <si>
    <t>https://rmda.kulib.kyoto-u.ac.jp/item/rb00003539</t>
    <phoneticPr fontId="2"/>
  </si>
  <si>
    <t>国文研</t>
    <rPh sb="0" eb="3">
      <t>コクブンケン</t>
    </rPh>
    <phoneticPr fontId="2"/>
  </si>
  <si>
    <t>天和3年(1683)</t>
    <rPh sb="0" eb="2">
      <t>テンナ</t>
    </rPh>
    <phoneticPr fontId="2"/>
  </si>
  <si>
    <t>茝庭多紀 著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</si>
</sst>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ゴシック"/>
      <family val="3"/>
      <charset val="128"/>
    </font>
    <font>
      <sz val="11"/>
      <color rgb="FF333333"/>
      <name val="ＭＳ Ｐゴシック"/>
      <family val="3"/>
      <charset val="128"/>
      <scheme val="major"/>
    </font>
    <font>
      <sz val="9"/>
      <color rgb="FF000000"/>
      <name val="Tahoma"/>
      <family val="2"/>
    </font>
    <font>
      <sz val="11"/>
      <color theme="0"/>
      <name val="ＭＳ Ｐゴシック"/>
      <family val="3"/>
      <charset val="128"/>
      <scheme val="minor"/>
    </font>
    <font>
      <sz val="12"/>
      <color rgb="FF333333"/>
      <name val="Arial"/>
      <family val="2"/>
    </font>
    <font>
      <sz val="9"/>
      <color rgb="FF666666"/>
      <name val="Verdana"/>
      <family val="2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8" borderId="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3" borderId="1" xfId="0" applyFill="1" applyBorder="1">
      <alignment vertical="center"/>
    </xf>
    <xf numFmtId="0" fontId="3" fillId="0" borderId="0" xfId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0" xfId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6" borderId="1" xfId="0" applyFill="1" applyBorder="1">
      <alignment vertical="center"/>
    </xf>
    <xf numFmtId="0" fontId="5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left" vertical="top"/>
    </xf>
    <xf numFmtId="0" fontId="10" fillId="7" borderId="1" xfId="0" applyFont="1" applyFill="1" applyBorder="1">
      <alignment vertical="center"/>
    </xf>
    <xf numFmtId="0" fontId="12" fillId="0" borderId="0" xfId="0" applyFo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/>
    </xf>
    <xf numFmtId="0" fontId="10" fillId="5" borderId="1" xfId="0" applyFont="1" applyFill="1" applyBorder="1">
      <alignment vertical="center"/>
    </xf>
    <xf numFmtId="0" fontId="3" fillId="6" borderId="1" xfId="1" applyFill="1" applyBorder="1">
      <alignment vertical="center"/>
    </xf>
    <xf numFmtId="0" fontId="3" fillId="3" borderId="1" xfId="1" applyFill="1" applyBorder="1">
      <alignment vertical="center"/>
    </xf>
    <xf numFmtId="0" fontId="3" fillId="4" borderId="1" xfId="1" applyFill="1" applyBorder="1">
      <alignment vertical="center"/>
    </xf>
    <xf numFmtId="0" fontId="0" fillId="0" borderId="1" xfId="0" applyBorder="1" applyAlignment="1">
      <alignment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0" fillId="2" borderId="0" xfId="0" applyFill="1">
      <alignment vertical="center"/>
    </xf>
    <xf numFmtId="0" fontId="15" fillId="0" borderId="0" xfId="1" applyFont="1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16" fillId="9" borderId="1" xfId="3" applyBorder="1">
      <alignment vertical="center"/>
    </xf>
    <xf numFmtId="0" fontId="0" fillId="8" borderId="1" xfId="2" applyFont="1" applyBorder="1">
      <alignment vertical="center"/>
    </xf>
    <xf numFmtId="0" fontId="4" fillId="0" borderId="1" xfId="1" applyFont="1" applyBorder="1">
      <alignment vertical="center"/>
    </xf>
    <xf numFmtId="0" fontId="1" fillId="2" borderId="0" xfId="0" applyFont="1" applyFill="1">
      <alignment vertical="center"/>
    </xf>
    <xf numFmtId="0" fontId="1" fillId="9" borderId="1" xfId="3" applyFont="1" applyBorder="1">
      <alignment vertical="center"/>
    </xf>
    <xf numFmtId="0" fontId="6" fillId="9" borderId="1" xfId="3" applyFont="1" applyBorder="1">
      <alignment vertical="center"/>
    </xf>
    <xf numFmtId="0" fontId="14" fillId="0" borderId="1" xfId="1" applyFont="1" applyBorder="1">
      <alignment vertical="center"/>
    </xf>
    <xf numFmtId="0" fontId="11" fillId="0" borderId="0" xfId="0" applyFont="1">
      <alignment vertical="center"/>
    </xf>
    <xf numFmtId="0" fontId="17" fillId="2" borderId="0" xfId="0" applyFont="1" applyFill="1" applyAlignment="1">
      <alignment horizontal="left" vertical="top"/>
    </xf>
    <xf numFmtId="0" fontId="17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1" fillId="3" borderId="0" xfId="1" applyFont="1" applyFill="1">
      <alignment vertical="center"/>
    </xf>
    <xf numFmtId="0" fontId="1" fillId="0" borderId="0" xfId="1" applyFont="1">
      <alignment vertical="center"/>
    </xf>
    <xf numFmtId="0" fontId="0" fillId="3" borderId="0" xfId="0" applyFill="1">
      <alignment vertical="center"/>
    </xf>
    <xf numFmtId="0" fontId="18" fillId="0" borderId="1" xfId="0" applyFont="1" applyBorder="1">
      <alignment vertical="center"/>
    </xf>
    <xf numFmtId="0" fontId="19" fillId="0" borderId="1" xfId="0" applyFont="1" applyBorder="1">
      <alignment vertical="center"/>
    </xf>
  </cellXfs>
  <cellStyles count="4">
    <cellStyle name="ハイパーリンク" xfId="1" builtinId="8"/>
    <cellStyle name="メモ" xfId="2" builtinId="10"/>
    <cellStyle name="標準" xfId="0" builtinId="0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kotenseki.nijl.ac.jp/biblio/100232337/viewer/6" TargetMode="External"/><Relationship Id="rId18" Type="http://schemas.openxmlformats.org/officeDocument/2006/relationships/hyperlink" Target="https://kotenseki.nijl.ac.jp/biblio/100259589/viewer" TargetMode="External"/><Relationship Id="rId26" Type="http://schemas.openxmlformats.org/officeDocument/2006/relationships/hyperlink" Target="https://kotenseki.nijl.ac.jp/biblio/100079278/viewer" TargetMode="External"/><Relationship Id="rId39" Type="http://schemas.openxmlformats.org/officeDocument/2006/relationships/hyperlink" Target="http://dl.ndl.go.jp/info:ndljp/pid/2536404" TargetMode="External"/><Relationship Id="rId21" Type="http://schemas.openxmlformats.org/officeDocument/2006/relationships/hyperlink" Target="https://kotenseki.nijl.ac.jp/biblio/200005551/viewer" TargetMode="External"/><Relationship Id="rId34" Type="http://schemas.openxmlformats.org/officeDocument/2006/relationships/hyperlink" Target="https://rmda.kulib.kyoto-u.ac.jp/item/rb00003367" TargetMode="External"/><Relationship Id="rId42" Type="http://schemas.openxmlformats.org/officeDocument/2006/relationships/hyperlink" Target="http://dl.ndl.go.jp/info:ndljp/pid/2536125" TargetMode="External"/><Relationship Id="rId47" Type="http://schemas.openxmlformats.org/officeDocument/2006/relationships/hyperlink" Target="http://dl.ndl.go.jp/info:ndljp/pid/833236" TargetMode="External"/><Relationship Id="rId50" Type="http://schemas.openxmlformats.org/officeDocument/2006/relationships/hyperlink" Target="https://www.digital.archives.go.jp/das/meta/M2015070810584355759" TargetMode="External"/><Relationship Id="rId55" Type="http://schemas.openxmlformats.org/officeDocument/2006/relationships/hyperlink" Target="https://rmda.kulib.kyoto-u.ac.jp/item/rb00003094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https://rmda.kulib.kyoto-u.ac.jp/item/rb00000400" TargetMode="External"/><Relationship Id="rId2" Type="http://schemas.openxmlformats.org/officeDocument/2006/relationships/hyperlink" Target="https://rmda.kulib.kyoto-u.ac.jp/item/rb00000725" TargetMode="External"/><Relationship Id="rId16" Type="http://schemas.openxmlformats.org/officeDocument/2006/relationships/hyperlink" Target="https://kotenseki.nijl.ac.jp/biblio/100243432/viewer" TargetMode="External"/><Relationship Id="rId29" Type="http://schemas.openxmlformats.org/officeDocument/2006/relationships/hyperlink" Target="https://kotenseki.nijl.ac.jp/biblio/100229685/viewer" TargetMode="External"/><Relationship Id="rId11" Type="http://schemas.openxmlformats.org/officeDocument/2006/relationships/hyperlink" Target="https://rmda.kulib.kyoto-u.ac.jp/item/rb00013363" TargetMode="External"/><Relationship Id="rId24" Type="http://schemas.openxmlformats.org/officeDocument/2006/relationships/hyperlink" Target="https://kotenseki.nijl.ac.jp/biblio/100229682/viewer" TargetMode="External"/><Relationship Id="rId32" Type="http://schemas.openxmlformats.org/officeDocument/2006/relationships/hyperlink" Target="https://kotenseki.nijl.ac.jp/biblio/100239270/viewer/6" TargetMode="External"/><Relationship Id="rId37" Type="http://schemas.openxmlformats.org/officeDocument/2006/relationships/hyperlink" Target="http://dl.ndl.go.jp/info:ndljp/pid/1243127/17" TargetMode="External"/><Relationship Id="rId40" Type="http://schemas.openxmlformats.org/officeDocument/2006/relationships/hyperlink" Target="http://dl.ndl.go.jp/info:ndljp/pid/2539521" TargetMode="External"/><Relationship Id="rId45" Type="http://schemas.openxmlformats.org/officeDocument/2006/relationships/hyperlink" Target="http://dl.ndl.go.jp/info:ndljp/pid/2557211?tocOpened=1" TargetMode="External"/><Relationship Id="rId53" Type="http://schemas.openxmlformats.org/officeDocument/2006/relationships/hyperlink" Target="https://rmda.kulib.kyoto-u.ac.jp/item/rb00000994" TargetMode="External"/><Relationship Id="rId58" Type="http://schemas.openxmlformats.org/officeDocument/2006/relationships/hyperlink" Target="http://www.wul.waseda.ac.jp/kotenseki/html/ya09/ya09_00488/index.html" TargetMode="External"/><Relationship Id="rId5" Type="http://schemas.openxmlformats.org/officeDocument/2006/relationships/hyperlink" Target="https://rmda.kulib.kyoto-u.ac.jp/item/rb00005451" TargetMode="External"/><Relationship Id="rId61" Type="http://schemas.openxmlformats.org/officeDocument/2006/relationships/hyperlink" Target="https://kokusho.nijl.ac.jp/biblio/100268285/" TargetMode="External"/><Relationship Id="rId19" Type="http://schemas.openxmlformats.org/officeDocument/2006/relationships/hyperlink" Target="https://kotenseki.nijl.ac.jp/biblio/100242531/viewer" TargetMode="External"/><Relationship Id="rId14" Type="http://schemas.openxmlformats.org/officeDocument/2006/relationships/hyperlink" Target="https://kokusho.nijl.ac.jp/biblio/100243584" TargetMode="External"/><Relationship Id="rId22" Type="http://schemas.openxmlformats.org/officeDocument/2006/relationships/hyperlink" Target="https://kotenseki.nijl.ac.jp/biblio/100232367/viewer" TargetMode="External"/><Relationship Id="rId27" Type="http://schemas.openxmlformats.org/officeDocument/2006/relationships/hyperlink" Target="https://kotenseki.nijl.ac.jp/biblio/200007941/viewer" TargetMode="External"/><Relationship Id="rId30" Type="http://schemas.openxmlformats.org/officeDocument/2006/relationships/hyperlink" Target="https://kotenseki.nijl.ac.jp/biblio/100229677/viewer" TargetMode="External"/><Relationship Id="rId35" Type="http://schemas.openxmlformats.org/officeDocument/2006/relationships/hyperlink" Target="http://www.wul.waseda.ac.jp/kotenseki/html/ya09/ya09_00053/index.html" TargetMode="External"/><Relationship Id="rId43" Type="http://schemas.openxmlformats.org/officeDocument/2006/relationships/hyperlink" Target="http://dl.ndl.go.jp/info:ndljp/pid/833215" TargetMode="External"/><Relationship Id="rId48" Type="http://schemas.openxmlformats.org/officeDocument/2006/relationships/hyperlink" Target="http://dl.ndl.go.jp/info:ndljp/pid/935250" TargetMode="External"/><Relationship Id="rId56" Type="http://schemas.openxmlformats.org/officeDocument/2006/relationships/hyperlink" Target="http://libir.josai.ac.jp/contents/josai/kanpou/JOS-5201153482/index.html" TargetMode="External"/><Relationship Id="rId8" Type="http://schemas.openxmlformats.org/officeDocument/2006/relationships/hyperlink" Target="https://rmda.kulib.kyoto-u.ac.jp/item/rb00000639" TargetMode="External"/><Relationship Id="rId51" Type="http://schemas.openxmlformats.org/officeDocument/2006/relationships/hyperlink" Target="https://www.digital.archives.go.jp/das/meta/M2015070810585455760" TargetMode="External"/><Relationship Id="rId3" Type="http://schemas.openxmlformats.org/officeDocument/2006/relationships/hyperlink" Target="https://rmda.kulib.kyoto-u.ac.jp/item/rb00000724" TargetMode="External"/><Relationship Id="rId12" Type="http://schemas.openxmlformats.org/officeDocument/2006/relationships/hyperlink" Target="https://rmda.kulib.kyoto-u.ac.jp/item/rb00000220" TargetMode="External"/><Relationship Id="rId17" Type="http://schemas.openxmlformats.org/officeDocument/2006/relationships/hyperlink" Target="https://kokusho.nijl.ac.jp/biblio/100260985" TargetMode="External"/><Relationship Id="rId25" Type="http://schemas.openxmlformats.org/officeDocument/2006/relationships/hyperlink" Target="https://kotenseki.nijl.ac.jp/biblio/100245393/viewer" TargetMode="External"/><Relationship Id="rId33" Type="http://schemas.openxmlformats.org/officeDocument/2006/relationships/hyperlink" Target="https://kotenseki.nijl.ac.jp/biblio/100241806/viewer" TargetMode="External"/><Relationship Id="rId38" Type="http://schemas.openxmlformats.org/officeDocument/2006/relationships/hyperlink" Target="http://dl.ndl.go.jp/info:ndljp/pid/2536404" TargetMode="External"/><Relationship Id="rId46" Type="http://schemas.openxmlformats.org/officeDocument/2006/relationships/hyperlink" Target="http://dl.ndl.go.jp/info:ndljp/pid/833235" TargetMode="External"/><Relationship Id="rId59" Type="http://schemas.openxmlformats.org/officeDocument/2006/relationships/hyperlink" Target="http://libir.josai.ac.jp/contents/josai/kanpou/5201020265-20276.html" TargetMode="External"/><Relationship Id="rId20" Type="http://schemas.openxmlformats.org/officeDocument/2006/relationships/hyperlink" Target="https://kotenseki.nijl.ac.jp/biblio/100241932/viewer" TargetMode="External"/><Relationship Id="rId41" Type="http://schemas.openxmlformats.org/officeDocument/2006/relationships/hyperlink" Target="http://dl.ndl.go.jp/info:ndljp/pid/901902" TargetMode="External"/><Relationship Id="rId54" Type="http://schemas.openxmlformats.org/officeDocument/2006/relationships/hyperlink" Target="https://rmda.kulib.kyoto-u.ac.jp/item/rb00005041" TargetMode="External"/><Relationship Id="rId62" Type="http://schemas.openxmlformats.org/officeDocument/2006/relationships/hyperlink" Target="https://kokusho.nijl.ac.jp/biblio/100335596/" TargetMode="External"/><Relationship Id="rId1" Type="http://schemas.openxmlformats.org/officeDocument/2006/relationships/hyperlink" Target="https://rmda.kulib.kyoto-u.ac.jp/item/rb00000446" TargetMode="External"/><Relationship Id="rId6" Type="http://schemas.openxmlformats.org/officeDocument/2006/relationships/hyperlink" Target="https://rmda.kulib.kyoto-u.ac.jp/item/rb00000730" TargetMode="External"/><Relationship Id="rId15" Type="http://schemas.openxmlformats.org/officeDocument/2006/relationships/hyperlink" Target="https://kotenseki.nijl.ac.jp/biblio/100243410/viewer" TargetMode="External"/><Relationship Id="rId23" Type="http://schemas.openxmlformats.org/officeDocument/2006/relationships/hyperlink" Target="https://kotenseki.nijl.ac.jp/biblio/100229660/viewer" TargetMode="External"/><Relationship Id="rId28" Type="http://schemas.openxmlformats.org/officeDocument/2006/relationships/hyperlink" Target="https://kotenseki.nijl.ac.jp/biblio/100229687/viewer" TargetMode="External"/><Relationship Id="rId36" Type="http://schemas.openxmlformats.org/officeDocument/2006/relationships/hyperlink" Target="http://dl.ndl.go.jp/info:ndljp/pid/1765936/9" TargetMode="External"/><Relationship Id="rId49" Type="http://schemas.openxmlformats.org/officeDocument/2006/relationships/hyperlink" Target="http://dl.ndl.go.jp/info:ndljp/pid/2605882" TargetMode="External"/><Relationship Id="rId57" Type="http://schemas.openxmlformats.org/officeDocument/2006/relationships/hyperlink" Target="https://rmda.kulib.kyoto-u.ac.jp/item/rb00004393" TargetMode="External"/><Relationship Id="rId10" Type="http://schemas.openxmlformats.org/officeDocument/2006/relationships/hyperlink" Target="https://rmda.kulib.kyoto-u.ac.jp/item/rb00004046" TargetMode="External"/><Relationship Id="rId31" Type="http://schemas.openxmlformats.org/officeDocument/2006/relationships/hyperlink" Target="https://kotenseki.nijl.ac.jp/biblio/100257466/viewer" TargetMode="External"/><Relationship Id="rId44" Type="http://schemas.openxmlformats.org/officeDocument/2006/relationships/hyperlink" Target="http://dl.ndl.go.jp/info:ndljp/pid/2605599?tocOpened=1" TargetMode="External"/><Relationship Id="rId52" Type="http://schemas.openxmlformats.org/officeDocument/2006/relationships/hyperlink" Target="https://www.digital.archives.go.jp/das/meta/M2015070810591655762" TargetMode="External"/><Relationship Id="rId60" Type="http://schemas.openxmlformats.org/officeDocument/2006/relationships/hyperlink" Target="https://kokusho.nijl.ac.jp/biblio/100403013/" TargetMode="External"/><Relationship Id="rId4" Type="http://schemas.openxmlformats.org/officeDocument/2006/relationships/hyperlink" Target="https://rmda.kulib.kyoto-u.ac.jp/item/rb00005452" TargetMode="External"/><Relationship Id="rId9" Type="http://schemas.openxmlformats.org/officeDocument/2006/relationships/hyperlink" Target="https://rmda.kulib.kyoto-u.ac.jp/item/rb00002049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jsmh.umin.jp/journal/index.html" TargetMode="External"/><Relationship Id="rId18" Type="http://schemas.openxmlformats.org/officeDocument/2006/relationships/hyperlink" Target="http://www.guoxuedashi.com/" TargetMode="External"/><Relationship Id="rId26" Type="http://schemas.openxmlformats.org/officeDocument/2006/relationships/hyperlink" Target="https://webarchives.tnm.jp/dlib/" TargetMode="External"/><Relationship Id="rId21" Type="http://schemas.openxmlformats.org/officeDocument/2006/relationships/hyperlink" Target="https://ctext.org/zh" TargetMode="External"/><Relationship Id="rId34" Type="http://schemas.openxmlformats.org/officeDocument/2006/relationships/hyperlink" Target="https://jicheng.tw/tcm/book/index.html" TargetMode="External"/><Relationship Id="rId7" Type="http://schemas.openxmlformats.org/officeDocument/2006/relationships/hyperlink" Target="http://dl.ndl.go.jp/" TargetMode="External"/><Relationship Id="rId12" Type="http://schemas.openxmlformats.org/officeDocument/2006/relationships/hyperlink" Target="https://www.jstage.jst.go.jp/browse/jjsam/-char/ja" TargetMode="External"/><Relationship Id="rId17" Type="http://schemas.openxmlformats.org/officeDocument/2006/relationships/hyperlink" Target="https://plaza.umin.ac.jp/~daikei/link.html" TargetMode="External"/><Relationship Id="rId25" Type="http://schemas.openxmlformats.org/officeDocument/2006/relationships/hyperlink" Target="https://catalog.lib.kyushu-u.ac.jp/opac_browse/rare/?lang=0" TargetMode="External"/><Relationship Id="rId33" Type="http://schemas.openxmlformats.org/officeDocument/2006/relationships/hyperlink" Target="https://jsam.jp/jaclid/" TargetMode="External"/><Relationship Id="rId2" Type="http://schemas.openxmlformats.org/officeDocument/2006/relationships/hyperlink" Target="https://rmda.kulib.kyoto-u.ac.jp/collection/fujikawa" TargetMode="External"/><Relationship Id="rId16" Type="http://schemas.openxmlformats.org/officeDocument/2006/relationships/hyperlink" Target="http://plaza.umin.ac.jp/~linglan/" TargetMode="External"/><Relationship Id="rId20" Type="http://schemas.openxmlformats.org/officeDocument/2006/relationships/hyperlink" Target="http://www.theqi.com/index.html" TargetMode="External"/><Relationship Id="rId29" Type="http://schemas.openxmlformats.org/officeDocument/2006/relationships/hyperlink" Target="https://emuseum.nich.go.jp/" TargetMode="External"/><Relationship Id="rId1" Type="http://schemas.openxmlformats.org/officeDocument/2006/relationships/hyperlink" Target="https://rmda.kulib.kyoto-u.ac.jp/" TargetMode="External"/><Relationship Id="rId6" Type="http://schemas.openxmlformats.org/officeDocument/2006/relationships/hyperlink" Target="https://www.nijl.ac.jp/" TargetMode="External"/><Relationship Id="rId11" Type="http://schemas.openxmlformats.org/officeDocument/2006/relationships/hyperlink" Target="https://ssl.jsam.jp/" TargetMode="External"/><Relationship Id="rId24" Type="http://schemas.openxmlformats.org/officeDocument/2006/relationships/hyperlink" Target="https://iiif.dl.itc.u-tokyo.ac.jp/repo/s/fujikawa/page/home" TargetMode="External"/><Relationship Id="rId32" Type="http://schemas.openxmlformats.org/officeDocument/2006/relationships/hyperlink" Target="https://www.kulib.kyoto-u.ac.jp/rdl/digital_fujikawa/" TargetMode="External"/><Relationship Id="rId37" Type="http://schemas.openxmlformats.org/officeDocument/2006/relationships/hyperlink" Target="https://www.ndl.go.jp/" TargetMode="External"/><Relationship Id="rId5" Type="http://schemas.openxmlformats.org/officeDocument/2006/relationships/hyperlink" Target="https://www.digital.archives.go.jp/" TargetMode="External"/><Relationship Id="rId15" Type="http://schemas.openxmlformats.org/officeDocument/2006/relationships/hyperlink" Target="https://plaza.umin.ac.jp/~daikei/" TargetMode="External"/><Relationship Id="rId23" Type="http://schemas.openxmlformats.org/officeDocument/2006/relationships/hyperlink" Target="http://point.umin.jp/" TargetMode="External"/><Relationship Id="rId28" Type="http://schemas.openxmlformats.org/officeDocument/2006/relationships/hyperlink" Target="https://db2.sido.keio.ac.jp/kanseki/" TargetMode="External"/><Relationship Id="rId36" Type="http://schemas.openxmlformats.org/officeDocument/2006/relationships/hyperlink" Target="https://www.wul.waseda.ac.jp/kotenseki/" TargetMode="External"/><Relationship Id="rId10" Type="http://schemas.openxmlformats.org/officeDocument/2006/relationships/hyperlink" Target="http://www.jsom.or.jp/medical/magazine/index.html" TargetMode="External"/><Relationship Id="rId19" Type="http://schemas.openxmlformats.org/officeDocument/2006/relationships/hyperlink" Target="http://www.theqi.com/cmed/oldbook/oldbook_top.html" TargetMode="External"/><Relationship Id="rId31" Type="http://schemas.openxmlformats.org/officeDocument/2006/relationships/hyperlink" Target="https://dcollections.lib.keio.ac.jp/ja/koisho" TargetMode="External"/><Relationship Id="rId4" Type="http://schemas.openxmlformats.org/officeDocument/2006/relationships/hyperlink" Target="https://shoryobu.kunaicho.go.jp/" TargetMode="External"/><Relationship Id="rId9" Type="http://schemas.openxmlformats.org/officeDocument/2006/relationships/hyperlink" Target="http://www.jsom.or.jp/index.html" TargetMode="External"/><Relationship Id="rId14" Type="http://schemas.openxmlformats.org/officeDocument/2006/relationships/hyperlink" Target="http://point.umin.jp/siryo/03_zuhan/14kei.htm" TargetMode="External"/><Relationship Id="rId22" Type="http://schemas.openxmlformats.org/officeDocument/2006/relationships/hyperlink" Target="http://www.guoxue.com/" TargetMode="External"/><Relationship Id="rId27" Type="http://schemas.openxmlformats.org/officeDocument/2006/relationships/hyperlink" Target="https://kokusho.nijl.ac.jp/" TargetMode="External"/><Relationship Id="rId30" Type="http://schemas.openxmlformats.org/officeDocument/2006/relationships/hyperlink" Target="https://dcollections.lib.keio.ac.jp/ja" TargetMode="External"/><Relationship Id="rId35" Type="http://schemas.openxmlformats.org/officeDocument/2006/relationships/hyperlink" Target="https://dl.ndl.go.jp/" TargetMode="External"/><Relationship Id="rId8" Type="http://schemas.openxmlformats.org/officeDocument/2006/relationships/hyperlink" Target="http://jsmh.umin.jp/index.html" TargetMode="External"/><Relationship Id="rId3" Type="http://schemas.openxmlformats.org/officeDocument/2006/relationships/hyperlink" Target="https://rmda.kulib.kyoto-u.ac.jp/search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rmda.kulib.kyoto-u.ac.jp/item/rb00003539" TargetMode="External"/><Relationship Id="rId3" Type="http://schemas.openxmlformats.org/officeDocument/2006/relationships/hyperlink" Target="https://rmda.kulib.kyoto-u.ac.jp/item/rb00003538" TargetMode="External"/><Relationship Id="rId7" Type="http://schemas.openxmlformats.org/officeDocument/2006/relationships/hyperlink" Target="http://www.wul.waseda.ac.jp/kotenseki/search.php?cndbn=%E8%84%88%E8%AB%96%E5%8F%A3%E8%A8%A3&amp;szlmt=30" TargetMode="External"/><Relationship Id="rId2" Type="http://schemas.openxmlformats.org/officeDocument/2006/relationships/hyperlink" Target="https://rmda.kulib.kyoto-u.ac.jp/item/rb00003539" TargetMode="External"/><Relationship Id="rId1" Type="http://schemas.openxmlformats.org/officeDocument/2006/relationships/hyperlink" Target="https://rmda.kulib.kyoto-u.ac.jp/item/rb00003540" TargetMode="External"/><Relationship Id="rId6" Type="http://schemas.openxmlformats.org/officeDocument/2006/relationships/hyperlink" Target="https://kokusho.nijl.ac.jp/biblio/100145052/2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www.digital.archives.go.jp/" TargetMode="External"/><Relationship Id="rId10" Type="http://schemas.openxmlformats.org/officeDocument/2006/relationships/hyperlink" Target="https://rmda.kulib.kyoto-u.ac.jp/item/rb00003539" TargetMode="External"/><Relationship Id="rId4" Type="http://schemas.openxmlformats.org/officeDocument/2006/relationships/hyperlink" Target="https://rmda.kulib.kyoto-u.ac.jp/item/rb00003541" TargetMode="External"/><Relationship Id="rId9" Type="http://schemas.openxmlformats.org/officeDocument/2006/relationships/hyperlink" Target="https://rmda.kulib.kyoto-u.ac.jp/item/rb0000353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25"/>
  <sheetViews>
    <sheetView tabSelected="1" zoomScale="175" zoomScaleNormal="17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3.5" x14ac:dyDescent="0.15"/>
  <cols>
    <col min="1" max="1" width="9" style="4"/>
    <col min="2" max="2" width="13.375" customWidth="1"/>
    <col min="3" max="3" width="22.5" customWidth="1"/>
    <col min="4" max="4" width="18.125" customWidth="1"/>
    <col min="5" max="5" width="18" customWidth="1"/>
    <col min="6" max="6" width="43.25" customWidth="1"/>
    <col min="7" max="7" width="21.625" customWidth="1"/>
    <col min="8" max="8" width="23.375" customWidth="1"/>
    <col min="9" max="9" width="20.25" customWidth="1"/>
  </cols>
  <sheetData>
    <row r="1" spans="1:9" x14ac:dyDescent="0.15">
      <c r="A1" s="18" t="s">
        <v>758</v>
      </c>
      <c r="B1" s="19" t="s">
        <v>757</v>
      </c>
      <c r="C1" s="20" t="s">
        <v>755</v>
      </c>
      <c r="D1" s="20" t="s">
        <v>750</v>
      </c>
      <c r="E1" s="20" t="s">
        <v>751</v>
      </c>
      <c r="F1" s="20" t="s">
        <v>756</v>
      </c>
      <c r="G1" s="20" t="s">
        <v>752</v>
      </c>
      <c r="H1" s="20" t="s">
        <v>753</v>
      </c>
      <c r="I1" s="20" t="s">
        <v>754</v>
      </c>
    </row>
    <row r="2" spans="1:9" x14ac:dyDescent="0.15">
      <c r="A2" s="14" t="s">
        <v>3</v>
      </c>
      <c r="B2" s="15" t="s">
        <v>668</v>
      </c>
      <c r="C2" s="16"/>
      <c r="D2" s="16"/>
      <c r="E2" s="16"/>
      <c r="F2" s="16"/>
      <c r="G2" s="16"/>
      <c r="H2" s="16"/>
      <c r="I2" s="16"/>
    </row>
    <row r="3" spans="1:9" x14ac:dyDescent="0.15">
      <c r="A3" s="1">
        <v>1</v>
      </c>
      <c r="B3" s="2" t="s">
        <v>1245</v>
      </c>
      <c r="C3" s="13" t="s">
        <v>5</v>
      </c>
      <c r="D3" s="2" t="s">
        <v>571</v>
      </c>
      <c r="E3" s="2"/>
      <c r="F3" s="2"/>
      <c r="G3" s="2"/>
      <c r="H3" s="2"/>
      <c r="I3" s="2"/>
    </row>
    <row r="4" spans="1:9" x14ac:dyDescent="0.15">
      <c r="A4" s="1" t="s">
        <v>65</v>
      </c>
      <c r="B4" s="2" t="s">
        <v>6</v>
      </c>
      <c r="C4" s="2" t="s">
        <v>66</v>
      </c>
      <c r="D4" s="2" t="s">
        <v>227</v>
      </c>
      <c r="E4" s="2" t="s">
        <v>228</v>
      </c>
      <c r="F4" s="6" t="str">
        <f>HYPERLINK("https://rmda.kulib.kyoto-u.ac.jp/item/RB00000559")</f>
        <v>https://rmda.kulib.kyoto-u.ac.jp/item/RB00000559</v>
      </c>
      <c r="G4" s="2" t="s">
        <v>229</v>
      </c>
      <c r="H4" s="2"/>
      <c r="I4" s="2"/>
    </row>
    <row r="5" spans="1:9" x14ac:dyDescent="0.15">
      <c r="A5" s="1"/>
      <c r="B5" s="2"/>
      <c r="C5" s="2" t="s">
        <v>67</v>
      </c>
      <c r="D5" s="2" t="s">
        <v>230</v>
      </c>
      <c r="E5" s="2" t="s">
        <v>228</v>
      </c>
      <c r="F5" s="6" t="str">
        <f>HYPERLINK("https://rmda.kulib.kyoto-u.ac.jp/item/RB00000328")</f>
        <v>https://rmda.kulib.kyoto-u.ac.jp/item/RB00000328</v>
      </c>
      <c r="G5" s="2" t="s">
        <v>231</v>
      </c>
      <c r="H5" s="2"/>
      <c r="I5" s="2"/>
    </row>
    <row r="6" spans="1:9" x14ac:dyDescent="0.15">
      <c r="A6" s="1"/>
      <c r="B6" s="2"/>
      <c r="C6" s="2"/>
      <c r="D6" s="2" t="s">
        <v>232</v>
      </c>
      <c r="E6" s="2" t="s">
        <v>228</v>
      </c>
      <c r="F6" s="6" t="str">
        <f>HYPERLINK("https://rmda.kulib.kyoto-u.ac.jp/item/RB00000406")</f>
        <v>https://rmda.kulib.kyoto-u.ac.jp/item/RB00000406</v>
      </c>
      <c r="G6" s="2" t="s">
        <v>233</v>
      </c>
      <c r="H6" s="2"/>
      <c r="I6" s="2"/>
    </row>
    <row r="7" spans="1:9" x14ac:dyDescent="0.15">
      <c r="A7" s="1"/>
      <c r="B7" s="2"/>
      <c r="C7" s="2"/>
      <c r="D7" s="2" t="s">
        <v>232</v>
      </c>
      <c r="E7" s="2" t="s">
        <v>228</v>
      </c>
      <c r="F7" s="6" t="str">
        <f>HYPERLINK("https://rmda.kulib.kyoto-u.ac.jp/item/RB00002008")</f>
        <v>https://rmda.kulib.kyoto-u.ac.jp/item/RB00002008</v>
      </c>
      <c r="G7" s="2" t="s">
        <v>233</v>
      </c>
      <c r="H7" s="2"/>
      <c r="I7" s="2"/>
    </row>
    <row r="8" spans="1:9" x14ac:dyDescent="0.15">
      <c r="A8" s="1"/>
      <c r="B8" s="2"/>
      <c r="C8" s="2"/>
      <c r="D8" s="2" t="s">
        <v>232</v>
      </c>
      <c r="E8" s="2" t="s">
        <v>228</v>
      </c>
      <c r="F8" s="6" t="str">
        <f>HYPERLINK("https://rmda.kulib.kyoto-u.ac.jp/item/RB00002009")</f>
        <v>https://rmda.kulib.kyoto-u.ac.jp/item/RB00002009</v>
      </c>
      <c r="G8" s="2" t="s">
        <v>233</v>
      </c>
      <c r="H8" s="2"/>
      <c r="I8" s="2"/>
    </row>
    <row r="9" spans="1:9" x14ac:dyDescent="0.15">
      <c r="A9" s="1"/>
      <c r="B9" s="2"/>
      <c r="C9" s="2"/>
      <c r="D9" s="2" t="s">
        <v>234</v>
      </c>
      <c r="E9" s="2" t="s">
        <v>235</v>
      </c>
      <c r="F9" s="6" t="str">
        <f>HYPERLINK("https://rmda.kulib.kyoto-u.ac.jp/item/RB00000537")</f>
        <v>https://rmda.kulib.kyoto-u.ac.jp/item/RB00000537</v>
      </c>
      <c r="G9" s="2" t="s">
        <v>236</v>
      </c>
      <c r="H9" s="2"/>
      <c r="I9" s="2"/>
    </row>
    <row r="10" spans="1:9" x14ac:dyDescent="0.15">
      <c r="A10" s="1"/>
      <c r="B10" s="2"/>
      <c r="C10" s="2" t="s">
        <v>68</v>
      </c>
      <c r="D10" s="2" t="s">
        <v>571</v>
      </c>
      <c r="E10" s="2"/>
      <c r="F10" s="21" t="s">
        <v>639</v>
      </c>
      <c r="G10" s="2"/>
      <c r="H10" s="2" t="s">
        <v>640</v>
      </c>
      <c r="I10" s="2"/>
    </row>
    <row r="11" spans="1:9" x14ac:dyDescent="0.15">
      <c r="A11" s="1"/>
      <c r="B11" s="2"/>
      <c r="C11" s="13" t="s">
        <v>69</v>
      </c>
      <c r="D11" s="2" t="s">
        <v>571</v>
      </c>
      <c r="E11" s="2"/>
      <c r="F11" s="2"/>
      <c r="G11" s="2"/>
      <c r="H11" s="2"/>
      <c r="I11" s="2"/>
    </row>
    <row r="12" spans="1:9" x14ac:dyDescent="0.15">
      <c r="A12" s="1"/>
      <c r="B12" s="2"/>
      <c r="C12" s="2" t="s">
        <v>70</v>
      </c>
      <c r="D12" s="2" t="s">
        <v>70</v>
      </c>
      <c r="E12" s="2" t="s">
        <v>228</v>
      </c>
      <c r="F12" s="6" t="str">
        <f>HYPERLINK("https://rmda.kulib.kyoto-u.ac.jp/item/RB00000213")</f>
        <v>https://rmda.kulib.kyoto-u.ac.jp/item/RB00000213</v>
      </c>
      <c r="G12" s="2" t="s">
        <v>237</v>
      </c>
      <c r="H12" s="2"/>
      <c r="I12" s="2"/>
    </row>
    <row r="13" spans="1:9" x14ac:dyDescent="0.15">
      <c r="A13" s="1"/>
      <c r="B13" s="2"/>
      <c r="C13" s="2"/>
      <c r="D13" s="2" t="s">
        <v>70</v>
      </c>
      <c r="E13" s="2" t="s">
        <v>228</v>
      </c>
      <c r="F13" s="6" t="str">
        <f>HYPERLINK("https://rmda.kulib.kyoto-u.ac.jp/item/RB00001667")</f>
        <v>https://rmda.kulib.kyoto-u.ac.jp/item/RB00001667</v>
      </c>
      <c r="G13" s="2" t="s">
        <v>237</v>
      </c>
      <c r="H13" s="2"/>
      <c r="I13" s="2"/>
    </row>
    <row r="14" spans="1:9" x14ac:dyDescent="0.15">
      <c r="A14" s="1"/>
      <c r="B14" s="2"/>
      <c r="C14" s="2"/>
      <c r="D14" s="2" t="s">
        <v>70</v>
      </c>
      <c r="E14" s="2" t="s">
        <v>228</v>
      </c>
      <c r="F14" s="6" t="str">
        <f>HYPERLINK("https://rmda.kulib.kyoto-u.ac.jp/item/RB00001668")</f>
        <v>https://rmda.kulib.kyoto-u.ac.jp/item/RB00001668</v>
      </c>
      <c r="G14" s="2" t="s">
        <v>237</v>
      </c>
      <c r="H14" s="2"/>
      <c r="I14" s="2"/>
    </row>
    <row r="15" spans="1:9" x14ac:dyDescent="0.15">
      <c r="A15" s="1"/>
      <c r="B15" s="2"/>
      <c r="C15" s="2" t="s">
        <v>71</v>
      </c>
      <c r="D15" s="2" t="s">
        <v>71</v>
      </c>
      <c r="E15" s="2" t="s">
        <v>238</v>
      </c>
      <c r="F15" s="6" t="str">
        <f>HYPERLINK("https://rmda.kulib.kyoto-u.ac.jp/item/RB00005787")</f>
        <v>https://rmda.kulib.kyoto-u.ac.jp/item/RB00005787</v>
      </c>
      <c r="G15" s="2" t="s">
        <v>239</v>
      </c>
      <c r="H15" s="2"/>
      <c r="I15" s="2"/>
    </row>
    <row r="16" spans="1:9" x14ac:dyDescent="0.15">
      <c r="A16" s="1"/>
      <c r="B16" s="2"/>
      <c r="C16" s="2" t="s">
        <v>72</v>
      </c>
      <c r="D16" s="2" t="s">
        <v>72</v>
      </c>
      <c r="E16" s="2" t="s">
        <v>228</v>
      </c>
      <c r="F16" s="22" t="s">
        <v>572</v>
      </c>
      <c r="G16" s="2" t="s">
        <v>673</v>
      </c>
      <c r="H16" s="2" t="s">
        <v>674</v>
      </c>
      <c r="I16" s="2"/>
    </row>
    <row r="17" spans="1:9" x14ac:dyDescent="0.15">
      <c r="A17" s="1"/>
      <c r="B17" s="2"/>
      <c r="C17" s="2"/>
      <c r="D17" s="2" t="s">
        <v>72</v>
      </c>
      <c r="E17" s="2" t="s">
        <v>6</v>
      </c>
      <c r="F17" s="21" t="s">
        <v>638</v>
      </c>
      <c r="G17" s="2"/>
      <c r="H17" s="2"/>
      <c r="I17" s="2"/>
    </row>
    <row r="18" spans="1:9" x14ac:dyDescent="0.15">
      <c r="A18" s="1"/>
      <c r="B18" s="2"/>
      <c r="C18" s="13" t="s">
        <v>73</v>
      </c>
      <c r="D18" s="2" t="s">
        <v>571</v>
      </c>
      <c r="E18" s="2"/>
      <c r="F18" s="2"/>
      <c r="G18" s="2"/>
      <c r="H18" s="2"/>
      <c r="I18" s="2"/>
    </row>
    <row r="19" spans="1:9" x14ac:dyDescent="0.15">
      <c r="A19" s="1">
        <v>6</v>
      </c>
      <c r="B19" s="2" t="s">
        <v>7</v>
      </c>
      <c r="C19" s="2" t="s">
        <v>74</v>
      </c>
      <c r="D19" s="2" t="s">
        <v>240</v>
      </c>
      <c r="E19" s="2" t="s">
        <v>241</v>
      </c>
      <c r="F19" s="6" t="str">
        <f>HYPERLINK("https://rmda.kulib.kyoto-u.ac.jp/item/RB00000173")</f>
        <v>https://rmda.kulib.kyoto-u.ac.jp/item/RB00000173</v>
      </c>
      <c r="G19" s="2" t="s">
        <v>242</v>
      </c>
      <c r="H19" s="2"/>
      <c r="I19" s="2"/>
    </row>
    <row r="20" spans="1:9" x14ac:dyDescent="0.15">
      <c r="A20" s="1"/>
      <c r="B20" s="2"/>
      <c r="C20" s="2"/>
      <c r="D20" s="2" t="s">
        <v>240</v>
      </c>
      <c r="E20" s="2" t="s">
        <v>241</v>
      </c>
      <c r="F20" s="6" t="str">
        <f>HYPERLINK("https://rmda.kulib.kyoto-u.ac.jp/item/RB00000894")</f>
        <v>https://rmda.kulib.kyoto-u.ac.jp/item/RB00000894</v>
      </c>
      <c r="G20" s="2" t="s">
        <v>242</v>
      </c>
      <c r="H20" s="2"/>
      <c r="I20" s="2"/>
    </row>
    <row r="21" spans="1:9" x14ac:dyDescent="0.15">
      <c r="A21" s="1"/>
      <c r="B21" s="2"/>
      <c r="C21" s="2"/>
      <c r="D21" s="2" t="s">
        <v>74</v>
      </c>
      <c r="E21" s="2" t="s">
        <v>241</v>
      </c>
      <c r="F21" s="6" t="str">
        <f>HYPERLINK("https://rmda.kulib.kyoto-u.ac.jp/item/RB00000895")</f>
        <v>https://rmda.kulib.kyoto-u.ac.jp/item/RB00000895</v>
      </c>
      <c r="G21" s="2" t="s">
        <v>242</v>
      </c>
      <c r="H21" s="2"/>
      <c r="I21" s="2"/>
    </row>
    <row r="22" spans="1:9" x14ac:dyDescent="0.15">
      <c r="A22" s="1"/>
      <c r="B22" s="2"/>
      <c r="C22" s="2" t="s">
        <v>75</v>
      </c>
      <c r="D22" s="2" t="s">
        <v>593</v>
      </c>
      <c r="E22" s="2"/>
      <c r="F22" s="23" t="s">
        <v>1177</v>
      </c>
      <c r="G22" s="2"/>
      <c r="H22" s="2" t="s">
        <v>592</v>
      </c>
      <c r="I22" s="2" t="s">
        <v>633</v>
      </c>
    </row>
    <row r="23" spans="1:9" x14ac:dyDescent="0.15">
      <c r="A23" s="1"/>
      <c r="B23" s="2"/>
      <c r="C23" s="2" t="s">
        <v>76</v>
      </c>
      <c r="D23" s="2" t="s">
        <v>76</v>
      </c>
      <c r="E23" s="2" t="s">
        <v>241</v>
      </c>
      <c r="F23" s="6" t="str">
        <f>HYPERLINK("https://rmda.kulib.kyoto-u.ac.jp/item/RB00000208")</f>
        <v>https://rmda.kulib.kyoto-u.ac.jp/item/RB00000208</v>
      </c>
      <c r="G23" s="2" t="s">
        <v>243</v>
      </c>
      <c r="H23" s="2"/>
      <c r="I23" s="2"/>
    </row>
    <row r="24" spans="1:9" x14ac:dyDescent="0.15">
      <c r="A24" s="1"/>
      <c r="B24" s="2"/>
      <c r="C24" s="2"/>
      <c r="D24" s="2" t="s">
        <v>76</v>
      </c>
      <c r="E24" s="2" t="s">
        <v>241</v>
      </c>
      <c r="F24" s="6" t="str">
        <f>HYPERLINK("https://rmda.kulib.kyoto-u.ac.jp/item/RB00000403")</f>
        <v>https://rmda.kulib.kyoto-u.ac.jp/item/RB00000403</v>
      </c>
      <c r="G24" s="2" t="s">
        <v>243</v>
      </c>
      <c r="H24" s="2"/>
      <c r="I24" s="2"/>
    </row>
    <row r="25" spans="1:9" x14ac:dyDescent="0.15">
      <c r="A25" s="1"/>
      <c r="B25" s="2"/>
      <c r="C25" s="2"/>
      <c r="D25" s="2" t="s">
        <v>76</v>
      </c>
      <c r="E25" s="2" t="s">
        <v>241</v>
      </c>
      <c r="F25" s="6" t="str">
        <f>HYPERLINK("https://rmda.kulib.kyoto-u.ac.jp/item/RB00000404")</f>
        <v>https://rmda.kulib.kyoto-u.ac.jp/item/RB00000404</v>
      </c>
      <c r="G25" s="2" t="s">
        <v>243</v>
      </c>
      <c r="H25" s="2"/>
      <c r="I25" s="2"/>
    </row>
    <row r="26" spans="1:9" x14ac:dyDescent="0.15">
      <c r="A26" s="1"/>
      <c r="B26" s="2"/>
      <c r="C26" s="2"/>
      <c r="D26" s="2" t="s">
        <v>76</v>
      </c>
      <c r="E26" s="2" t="s">
        <v>241</v>
      </c>
      <c r="F26" s="6" t="str">
        <f>HYPERLINK("https://rmda.kulib.kyoto-u.ac.jp/item/RB00001316")</f>
        <v>https://rmda.kulib.kyoto-u.ac.jp/item/RB00001316</v>
      </c>
      <c r="G26" s="2" t="s">
        <v>243</v>
      </c>
      <c r="H26" s="2"/>
      <c r="I26" s="2"/>
    </row>
    <row r="27" spans="1:9" x14ac:dyDescent="0.15">
      <c r="A27" s="1"/>
      <c r="B27" s="2"/>
      <c r="C27" s="2"/>
      <c r="D27" s="2" t="s">
        <v>76</v>
      </c>
      <c r="E27" s="2" t="s">
        <v>241</v>
      </c>
      <c r="F27" s="6" t="str">
        <f>HYPERLINK("https://rmda.kulib.kyoto-u.ac.jp/item/RB00001317")</f>
        <v>https://rmda.kulib.kyoto-u.ac.jp/item/RB00001317</v>
      </c>
      <c r="G27" s="2" t="s">
        <v>243</v>
      </c>
      <c r="H27" s="2"/>
      <c r="I27" s="2"/>
    </row>
    <row r="28" spans="1:9" x14ac:dyDescent="0.15">
      <c r="A28" s="1" t="s">
        <v>77</v>
      </c>
      <c r="B28" s="2" t="s">
        <v>8</v>
      </c>
      <c r="C28" s="2" t="s">
        <v>78</v>
      </c>
      <c r="D28" s="2" t="s">
        <v>672</v>
      </c>
      <c r="E28" s="2" t="s">
        <v>8</v>
      </c>
      <c r="F28" s="22" t="s">
        <v>573</v>
      </c>
      <c r="G28" s="2"/>
      <c r="H28" s="2" t="s">
        <v>574</v>
      </c>
      <c r="I28" s="2"/>
    </row>
    <row r="29" spans="1:9" x14ac:dyDescent="0.15">
      <c r="A29" s="1"/>
      <c r="B29" s="2"/>
      <c r="C29" s="2" t="s">
        <v>79</v>
      </c>
      <c r="D29" s="2" t="s">
        <v>676</v>
      </c>
      <c r="E29" s="2" t="s">
        <v>238</v>
      </c>
      <c r="F29" s="6" t="str">
        <f>HYPERLINK("https://rmda.kulib.kyoto-u.ac.jp/item/RB00005042")</f>
        <v>https://rmda.kulib.kyoto-u.ac.jp/item/RB00005042</v>
      </c>
      <c r="G29" s="2" t="s">
        <v>245</v>
      </c>
      <c r="H29" s="2" t="s">
        <v>244</v>
      </c>
      <c r="I29" s="2"/>
    </row>
    <row r="30" spans="1:9" x14ac:dyDescent="0.15">
      <c r="A30" s="1"/>
      <c r="B30" s="2"/>
      <c r="C30" s="2" t="s">
        <v>80</v>
      </c>
      <c r="D30" s="2" t="s">
        <v>675</v>
      </c>
      <c r="E30" s="2" t="s">
        <v>247</v>
      </c>
      <c r="F30" s="6" t="str">
        <f>HYPERLINK("https://rmda.kulib.kyoto-u.ac.jp/item/RB00001159")</f>
        <v>https://rmda.kulib.kyoto-u.ac.jp/item/RB00001159</v>
      </c>
      <c r="G30" s="2" t="s">
        <v>248</v>
      </c>
      <c r="H30" s="2" t="s">
        <v>246</v>
      </c>
      <c r="I30" s="2"/>
    </row>
    <row r="31" spans="1:9" x14ac:dyDescent="0.15">
      <c r="A31" s="1" t="s">
        <v>81</v>
      </c>
      <c r="B31" s="2" t="s">
        <v>1213</v>
      </c>
      <c r="C31" s="2" t="s">
        <v>82</v>
      </c>
      <c r="D31" s="2" t="s">
        <v>677</v>
      </c>
      <c r="E31" s="2" t="s">
        <v>529</v>
      </c>
      <c r="F31" s="6" t="str">
        <f>HYPERLINK("https://rmda.kulib.kyoto-u.ac.jp/item/RB00000742")</f>
        <v>https://rmda.kulib.kyoto-u.ac.jp/item/RB00000742</v>
      </c>
      <c r="G31" s="2" t="s">
        <v>530</v>
      </c>
      <c r="H31" s="2" t="s">
        <v>528</v>
      </c>
      <c r="I31" s="2"/>
    </row>
    <row r="32" spans="1:9" x14ac:dyDescent="0.15">
      <c r="A32" s="1"/>
      <c r="B32" s="2"/>
      <c r="C32" s="2"/>
      <c r="D32" s="2" t="s">
        <v>82</v>
      </c>
      <c r="E32" s="2" t="s">
        <v>529</v>
      </c>
      <c r="F32" s="6" t="str">
        <f>HYPERLINK("https://rmda.kulib.kyoto-u.ac.jp/item/RB00005446")</f>
        <v>https://rmda.kulib.kyoto-u.ac.jp/item/RB00005446</v>
      </c>
      <c r="G32" s="2" t="s">
        <v>530</v>
      </c>
      <c r="H32" s="2"/>
      <c r="I32" s="2"/>
    </row>
    <row r="33" spans="1:9" x14ac:dyDescent="0.15">
      <c r="A33" s="1"/>
      <c r="B33" s="2"/>
      <c r="C33" s="13" t="s">
        <v>1209</v>
      </c>
      <c r="D33" s="2"/>
      <c r="E33" s="2"/>
      <c r="F33" s="2"/>
      <c r="G33" s="2"/>
      <c r="H33" s="2"/>
      <c r="I33" s="2"/>
    </row>
    <row r="34" spans="1:9" x14ac:dyDescent="0.15">
      <c r="A34" s="1"/>
      <c r="B34" s="2"/>
      <c r="C34" s="13" t="s">
        <v>1210</v>
      </c>
      <c r="D34" s="2"/>
      <c r="E34" s="2"/>
      <c r="F34" s="2"/>
      <c r="G34" s="2"/>
      <c r="H34" s="2"/>
      <c r="I34" s="2"/>
    </row>
    <row r="35" spans="1:9" x14ac:dyDescent="0.15">
      <c r="A35" s="1"/>
      <c r="B35" s="2"/>
      <c r="C35" s="2"/>
      <c r="D35" s="2" t="s">
        <v>533</v>
      </c>
      <c r="E35" s="2" t="s">
        <v>534</v>
      </c>
      <c r="F35" s="6" t="str">
        <f>HYPERLINK("https://rmda.kulib.kyoto-u.ac.jp/item/RB00005448")</f>
        <v>https://rmda.kulib.kyoto-u.ac.jp/item/RB00005448</v>
      </c>
      <c r="G35" s="2" t="s">
        <v>535</v>
      </c>
      <c r="H35" s="2"/>
      <c r="I35" s="2"/>
    </row>
    <row r="36" spans="1:9" x14ac:dyDescent="0.15">
      <c r="A36" s="1"/>
      <c r="B36" s="2"/>
      <c r="C36" s="2"/>
      <c r="D36" s="2" t="s">
        <v>536</v>
      </c>
      <c r="E36" s="2" t="s">
        <v>537</v>
      </c>
      <c r="F36" s="6" t="str">
        <f>HYPERLINK("https://rmda.kulib.kyoto-u.ac.jp/item/RB00000382")</f>
        <v>https://rmda.kulib.kyoto-u.ac.jp/item/RB00000382</v>
      </c>
      <c r="G36" s="2" t="s">
        <v>538</v>
      </c>
      <c r="H36" s="2"/>
      <c r="I36" s="2"/>
    </row>
    <row r="37" spans="1:9" x14ac:dyDescent="0.15">
      <c r="A37" s="1"/>
      <c r="B37" s="2"/>
      <c r="C37" s="2"/>
      <c r="D37" s="2" t="s">
        <v>539</v>
      </c>
      <c r="E37" s="2" t="s">
        <v>540</v>
      </c>
      <c r="F37" s="6" t="str">
        <f>HYPERLINK("https://rmda.kulib.kyoto-u.ac.jp/item/RB00000378")</f>
        <v>https://rmda.kulib.kyoto-u.ac.jp/item/RB00000378</v>
      </c>
      <c r="G37" s="2" t="s">
        <v>541</v>
      </c>
      <c r="H37" s="2"/>
      <c r="I37" s="2"/>
    </row>
    <row r="38" spans="1:9" x14ac:dyDescent="0.15">
      <c r="A38" s="1"/>
      <c r="B38" s="2"/>
      <c r="C38" s="2" t="s">
        <v>83</v>
      </c>
      <c r="D38" s="2" t="s">
        <v>531</v>
      </c>
      <c r="E38" s="2" t="s">
        <v>514</v>
      </c>
      <c r="F38" s="6" t="str">
        <f>HYPERLINK("https://rmda.kulib.kyoto-u.ac.jp/item/RB00000381")</f>
        <v>https://rmda.kulib.kyoto-u.ac.jp/item/RB00000381</v>
      </c>
      <c r="G38" s="2" t="s">
        <v>532</v>
      </c>
      <c r="H38" s="2"/>
      <c r="I38" s="2"/>
    </row>
    <row r="39" spans="1:9" x14ac:dyDescent="0.15">
      <c r="A39" s="1"/>
      <c r="B39" s="2"/>
      <c r="C39" s="2"/>
      <c r="D39" s="2" t="s">
        <v>531</v>
      </c>
      <c r="E39" s="2" t="s">
        <v>514</v>
      </c>
      <c r="F39" s="6" t="str">
        <f>HYPERLINK("https://rmda.kulib.kyoto-u.ac.jp/item/RB00005447")</f>
        <v>https://rmda.kulib.kyoto-u.ac.jp/item/RB00005447</v>
      </c>
      <c r="G39" s="2" t="s">
        <v>532</v>
      </c>
      <c r="H39" s="2"/>
      <c r="I39" s="2"/>
    </row>
    <row r="40" spans="1:9" x14ac:dyDescent="0.15">
      <c r="A40" s="1"/>
      <c r="B40" s="2"/>
      <c r="C40" s="2" t="s">
        <v>84</v>
      </c>
      <c r="D40" s="2" t="s">
        <v>84</v>
      </c>
      <c r="E40" s="2" t="s">
        <v>542</v>
      </c>
      <c r="F40" s="6" t="str">
        <f>HYPERLINK("https://rmda.kulib.kyoto-u.ac.jp/item/RB00000577")</f>
        <v>https://rmda.kulib.kyoto-u.ac.jp/item/RB00000577</v>
      </c>
      <c r="G40" s="2" t="s">
        <v>543</v>
      </c>
      <c r="H40" s="2"/>
      <c r="I40" s="2"/>
    </row>
    <row r="41" spans="1:9" x14ac:dyDescent="0.15">
      <c r="A41" s="1"/>
      <c r="B41" s="2"/>
      <c r="C41" s="2"/>
      <c r="D41" s="2" t="s">
        <v>84</v>
      </c>
      <c r="E41" s="2" t="s">
        <v>542</v>
      </c>
      <c r="F41" s="6" t="str">
        <f>HYPERLINK("https://rmda.kulib.kyoto-u.ac.jp/item/RB00002311")</f>
        <v>https://rmda.kulib.kyoto-u.ac.jp/item/RB00002311</v>
      </c>
      <c r="G41" s="2" t="s">
        <v>543</v>
      </c>
      <c r="H41" s="2"/>
      <c r="I41" s="2"/>
    </row>
    <row r="42" spans="1:9" x14ac:dyDescent="0.15">
      <c r="A42" s="1"/>
      <c r="B42" s="2"/>
      <c r="C42" s="2"/>
      <c r="D42" s="2" t="s">
        <v>84</v>
      </c>
      <c r="E42" s="2" t="s">
        <v>542</v>
      </c>
      <c r="F42" s="6" t="str">
        <f>HYPERLINK("https://rmda.kulib.kyoto-u.ac.jp/item/RB00002312")</f>
        <v>https://rmda.kulib.kyoto-u.ac.jp/item/RB00002312</v>
      </c>
      <c r="G42" s="2" t="s">
        <v>543</v>
      </c>
      <c r="H42" s="2"/>
      <c r="I42" s="2"/>
    </row>
    <row r="43" spans="1:9" x14ac:dyDescent="0.15">
      <c r="A43" s="1"/>
      <c r="B43" s="2"/>
      <c r="C43" s="2" t="s">
        <v>85</v>
      </c>
      <c r="D43" s="2" t="s">
        <v>544</v>
      </c>
      <c r="E43" s="2" t="s">
        <v>529</v>
      </c>
      <c r="F43" s="6" t="str">
        <f>HYPERLINK("https://rmda.kulib.kyoto-u.ac.jp/item/RB00000207")</f>
        <v>https://rmda.kulib.kyoto-u.ac.jp/item/RB00000207</v>
      </c>
      <c r="G43" s="2" t="s">
        <v>545</v>
      </c>
      <c r="H43" s="2"/>
      <c r="I43" s="2"/>
    </row>
    <row r="44" spans="1:9" x14ac:dyDescent="0.15">
      <c r="A44" s="1"/>
      <c r="B44" s="2"/>
      <c r="C44" s="2"/>
      <c r="D44" s="2" t="s">
        <v>544</v>
      </c>
      <c r="E44" s="2" t="s">
        <v>529</v>
      </c>
      <c r="F44" s="6" t="str">
        <f>HYPERLINK("https://rmda.kulib.kyoto-u.ac.jp/item/RB00001033")</f>
        <v>https://rmda.kulib.kyoto-u.ac.jp/item/RB00001033</v>
      </c>
      <c r="G44" s="2" t="s">
        <v>545</v>
      </c>
      <c r="H44" s="2"/>
      <c r="I44" s="2"/>
    </row>
    <row r="45" spans="1:9" x14ac:dyDescent="0.15">
      <c r="A45" s="1"/>
      <c r="B45" s="2"/>
      <c r="C45" s="13" t="s">
        <v>1211</v>
      </c>
      <c r="D45" s="2"/>
      <c r="E45" s="2"/>
      <c r="F45" s="2"/>
      <c r="G45" s="2"/>
      <c r="H45" s="2"/>
      <c r="I45" s="2"/>
    </row>
    <row r="46" spans="1:9" x14ac:dyDescent="0.15">
      <c r="A46" s="1"/>
      <c r="B46" s="2"/>
      <c r="C46" s="2" t="s">
        <v>86</v>
      </c>
      <c r="D46" s="2" t="s">
        <v>576</v>
      </c>
      <c r="E46" s="2" t="s">
        <v>577</v>
      </c>
      <c r="F46" s="6" t="s">
        <v>575</v>
      </c>
      <c r="G46" s="2"/>
      <c r="H46" s="2"/>
      <c r="I46" s="2"/>
    </row>
    <row r="47" spans="1:9" x14ac:dyDescent="0.15">
      <c r="A47" s="1"/>
      <c r="B47" s="2"/>
      <c r="C47" s="13" t="s">
        <v>1212</v>
      </c>
      <c r="D47" s="2"/>
      <c r="E47" s="2"/>
      <c r="F47" s="2"/>
      <c r="G47" s="2"/>
      <c r="H47" s="2"/>
      <c r="I47" s="2"/>
    </row>
    <row r="48" spans="1:9" x14ac:dyDescent="0.15">
      <c r="A48" s="1"/>
      <c r="B48" s="2"/>
      <c r="C48" s="2" t="s">
        <v>87</v>
      </c>
      <c r="D48" s="2" t="s">
        <v>1243</v>
      </c>
      <c r="E48" s="2" t="s">
        <v>1214</v>
      </c>
      <c r="F48" s="7" t="s">
        <v>1215</v>
      </c>
      <c r="G48" s="2"/>
      <c r="H48" s="2"/>
      <c r="I48" s="2"/>
    </row>
    <row r="49" spans="1:9" x14ac:dyDescent="0.15">
      <c r="A49" s="1"/>
      <c r="B49" s="2"/>
      <c r="C49" s="2" t="s">
        <v>88</v>
      </c>
      <c r="D49" s="2" t="s">
        <v>88</v>
      </c>
      <c r="E49" s="2" t="s">
        <v>406</v>
      </c>
      <c r="F49" s="6" t="str">
        <f>HYPERLINK("https://rmda.kulib.kyoto-u.ac.jp/item/RB00000732")</f>
        <v>https://rmda.kulib.kyoto-u.ac.jp/item/RB00000732</v>
      </c>
      <c r="G49" s="2" t="s">
        <v>407</v>
      </c>
      <c r="H49" s="2"/>
      <c r="I49" s="2"/>
    </row>
    <row r="50" spans="1:9" x14ac:dyDescent="0.15">
      <c r="A50" s="1"/>
      <c r="B50" s="2"/>
      <c r="C50" s="2"/>
      <c r="D50" s="2" t="s">
        <v>88</v>
      </c>
      <c r="E50" s="2" t="s">
        <v>406</v>
      </c>
      <c r="F50" s="6" t="str">
        <f>HYPERLINK("https://rmda.kulib.kyoto-u.ac.jp/item/RB00000733")</f>
        <v>https://rmda.kulib.kyoto-u.ac.jp/item/RB00000733</v>
      </c>
      <c r="G50" s="2" t="s">
        <v>407</v>
      </c>
      <c r="H50" s="2"/>
      <c r="I50" s="2"/>
    </row>
    <row r="51" spans="1:9" x14ac:dyDescent="0.15">
      <c r="A51" s="1">
        <v>13</v>
      </c>
      <c r="B51" s="2" t="s">
        <v>1217</v>
      </c>
      <c r="C51" s="2" t="s">
        <v>89</v>
      </c>
      <c r="D51" s="2" t="s">
        <v>89</v>
      </c>
      <c r="E51" s="2" t="s">
        <v>238</v>
      </c>
      <c r="F51" s="6" t="str">
        <f>HYPERLINK("https://rmda.kulib.kyoto-u.ac.jp/item/RB00000243")</f>
        <v>https://rmda.kulib.kyoto-u.ac.jp/item/RB00000243</v>
      </c>
      <c r="G51" s="2" t="s">
        <v>404</v>
      </c>
      <c r="H51" s="2"/>
      <c r="I51" s="2"/>
    </row>
    <row r="52" spans="1:9" x14ac:dyDescent="0.15">
      <c r="A52" s="1"/>
      <c r="B52" s="2"/>
      <c r="C52" s="2"/>
      <c r="D52" s="2" t="s">
        <v>405</v>
      </c>
      <c r="E52" s="2" t="s">
        <v>238</v>
      </c>
      <c r="F52" s="6" t="str">
        <f>HYPERLINK("https://rmda.kulib.kyoto-u.ac.jp/item/RB00002882")</f>
        <v>https://rmda.kulib.kyoto-u.ac.jp/item/RB00002882</v>
      </c>
      <c r="G52" s="2" t="s">
        <v>404</v>
      </c>
      <c r="H52" s="2"/>
      <c r="I52" s="2"/>
    </row>
    <row r="53" spans="1:9" x14ac:dyDescent="0.15">
      <c r="A53" s="1"/>
      <c r="B53" s="2"/>
      <c r="C53" s="13" t="s">
        <v>1216</v>
      </c>
      <c r="D53" s="2"/>
      <c r="E53" s="2"/>
      <c r="F53" s="2"/>
      <c r="G53" s="2"/>
      <c r="H53" s="2"/>
      <c r="I53" s="2"/>
    </row>
    <row r="54" spans="1:9" x14ac:dyDescent="0.15">
      <c r="A54" s="1"/>
      <c r="B54" s="2"/>
      <c r="C54" s="2" t="s">
        <v>90</v>
      </c>
      <c r="D54" s="2" t="s">
        <v>678</v>
      </c>
      <c r="E54" s="2" t="s">
        <v>401</v>
      </c>
      <c r="F54" s="6" t="str">
        <f>HYPERLINK("https://rmda.kulib.kyoto-u.ac.jp/item/RB00000932")</f>
        <v>https://rmda.kulib.kyoto-u.ac.jp/item/RB00000932</v>
      </c>
      <c r="G54" s="2" t="s">
        <v>402</v>
      </c>
      <c r="H54" s="2" t="s">
        <v>403</v>
      </c>
      <c r="I54" s="2"/>
    </row>
    <row r="55" spans="1:9" x14ac:dyDescent="0.15">
      <c r="A55" s="1"/>
      <c r="B55" s="2"/>
      <c r="C55" s="13" t="s">
        <v>1218</v>
      </c>
      <c r="D55" s="2"/>
      <c r="E55" s="2"/>
      <c r="F55" s="2"/>
      <c r="G55" s="2"/>
      <c r="H55" s="2"/>
      <c r="I55" s="2"/>
    </row>
    <row r="56" spans="1:9" x14ac:dyDescent="0.15">
      <c r="A56" s="1"/>
      <c r="B56" s="2"/>
      <c r="C56" s="2" t="s">
        <v>91</v>
      </c>
      <c r="D56" s="2" t="s">
        <v>91</v>
      </c>
      <c r="E56" s="2" t="s">
        <v>397</v>
      </c>
      <c r="F56" s="6" t="str">
        <f>HYPERLINK("https://rmda.kulib.kyoto-u.ac.jp/item/RB00000578")</f>
        <v>https://rmda.kulib.kyoto-u.ac.jp/item/RB00000578</v>
      </c>
      <c r="G56" s="2" t="s">
        <v>398</v>
      </c>
      <c r="H56" s="2"/>
      <c r="I56" s="2"/>
    </row>
    <row r="57" spans="1:9" x14ac:dyDescent="0.15">
      <c r="A57" s="1"/>
      <c r="B57" s="2"/>
      <c r="C57" s="2"/>
      <c r="D57" s="2" t="s">
        <v>399</v>
      </c>
      <c r="E57" s="2" t="s">
        <v>238</v>
      </c>
      <c r="F57" s="6" t="str">
        <f>HYPERLINK("https://rmda.kulib.kyoto-u.ac.jp/item/RB00003836")</f>
        <v>https://rmda.kulib.kyoto-u.ac.jp/item/RB00003836</v>
      </c>
      <c r="G57" s="2" t="s">
        <v>400</v>
      </c>
      <c r="H57" s="2"/>
      <c r="I57" s="2"/>
    </row>
    <row r="58" spans="1:9" x14ac:dyDescent="0.15">
      <c r="A58" s="1"/>
      <c r="B58" s="2"/>
      <c r="C58" s="2" t="s">
        <v>92</v>
      </c>
      <c r="D58" s="2" t="s">
        <v>394</v>
      </c>
      <c r="E58" s="2" t="s">
        <v>395</v>
      </c>
      <c r="F58" s="6" t="str">
        <f>HYPERLINK("https://rmda.kulib.kyoto-u.ac.jp/item/RB00000383")</f>
        <v>https://rmda.kulib.kyoto-u.ac.jp/item/RB00000383</v>
      </c>
      <c r="G58" s="2" t="s">
        <v>396</v>
      </c>
      <c r="H58" s="2"/>
      <c r="I58" s="2"/>
    </row>
    <row r="59" spans="1:9" x14ac:dyDescent="0.15">
      <c r="A59" s="1"/>
      <c r="B59" s="2"/>
      <c r="C59" s="2"/>
      <c r="D59" s="2" t="s">
        <v>394</v>
      </c>
      <c r="E59" s="2" t="s">
        <v>395</v>
      </c>
      <c r="F59" s="6" t="str">
        <f>HYPERLINK("https://rmda.kulib.kyoto-u.ac.jp/item/RB00005584")</f>
        <v>https://rmda.kulib.kyoto-u.ac.jp/item/RB00005584</v>
      </c>
      <c r="G59" s="2" t="s">
        <v>396</v>
      </c>
      <c r="H59" s="2"/>
      <c r="I59" s="2"/>
    </row>
    <row r="60" spans="1:9" x14ac:dyDescent="0.15">
      <c r="A60" s="1"/>
      <c r="B60" s="2"/>
      <c r="C60" s="2"/>
      <c r="D60" s="2" t="s">
        <v>394</v>
      </c>
      <c r="E60" s="2" t="s">
        <v>395</v>
      </c>
      <c r="F60" s="6" t="str">
        <f>HYPERLINK("https://rmda.kulib.kyoto-u.ac.jp/item/RB00005585")</f>
        <v>https://rmda.kulib.kyoto-u.ac.jp/item/RB00005585</v>
      </c>
      <c r="G60" s="2" t="s">
        <v>396</v>
      </c>
      <c r="H60" s="2"/>
      <c r="I60" s="2"/>
    </row>
    <row r="61" spans="1:9" x14ac:dyDescent="0.15">
      <c r="A61" s="1"/>
      <c r="B61" s="2"/>
      <c r="C61" s="2"/>
      <c r="D61" s="2" t="s">
        <v>394</v>
      </c>
      <c r="E61" s="2" t="s">
        <v>395</v>
      </c>
      <c r="F61" s="6" t="str">
        <f>HYPERLINK("https://rmda.kulib.kyoto-u.ac.jp/item/RB00005586")</f>
        <v>https://rmda.kulib.kyoto-u.ac.jp/item/RB00005586</v>
      </c>
      <c r="G61" s="2" t="s">
        <v>396</v>
      </c>
      <c r="H61" s="2"/>
      <c r="I61" s="2"/>
    </row>
    <row r="62" spans="1:9" x14ac:dyDescent="0.15">
      <c r="A62" s="1"/>
      <c r="B62" s="2"/>
      <c r="C62" s="13" t="s">
        <v>1219</v>
      </c>
      <c r="D62" s="2"/>
      <c r="E62" s="2"/>
      <c r="F62" s="2"/>
      <c r="G62" s="2"/>
      <c r="H62" s="2"/>
      <c r="I62" s="2"/>
    </row>
    <row r="63" spans="1:9" x14ac:dyDescent="0.15">
      <c r="A63" s="1"/>
      <c r="B63" s="2"/>
      <c r="C63" s="2" t="s">
        <v>93</v>
      </c>
      <c r="D63" s="2"/>
      <c r="E63" s="2"/>
      <c r="F63" s="3" t="s">
        <v>635</v>
      </c>
      <c r="G63" s="2"/>
      <c r="H63" s="2"/>
      <c r="I63" s="2"/>
    </row>
    <row r="64" spans="1:9" x14ac:dyDescent="0.15">
      <c r="A64" s="1">
        <v>14</v>
      </c>
      <c r="B64" s="2" t="s">
        <v>9</v>
      </c>
      <c r="C64" s="2" t="s">
        <v>94</v>
      </c>
      <c r="D64" s="2"/>
      <c r="E64" s="2"/>
      <c r="F64" s="22" t="s">
        <v>634</v>
      </c>
      <c r="G64" s="2"/>
      <c r="H64" s="2" t="s">
        <v>578</v>
      </c>
      <c r="I64" s="2"/>
    </row>
    <row r="65" spans="1:9" x14ac:dyDescent="0.15">
      <c r="A65" s="1"/>
      <c r="B65" s="2"/>
      <c r="C65" s="2" t="s">
        <v>95</v>
      </c>
      <c r="D65" s="2" t="s">
        <v>95</v>
      </c>
      <c r="E65" s="2" t="s">
        <v>408</v>
      </c>
      <c r="F65" s="6" t="str">
        <f>HYPERLINK("https://rmda.kulib.kyoto-u.ac.jp/item/RB00004510")</f>
        <v>https://rmda.kulib.kyoto-u.ac.jp/item/RB00004510</v>
      </c>
      <c r="G65" s="2" t="s">
        <v>409</v>
      </c>
      <c r="H65" s="2"/>
      <c r="I65" s="2"/>
    </row>
    <row r="66" spans="1:9" x14ac:dyDescent="0.15">
      <c r="A66" s="1"/>
      <c r="B66" s="2"/>
      <c r="C66" s="2"/>
      <c r="D66" s="2" t="s">
        <v>95</v>
      </c>
      <c r="E66" s="2" t="s">
        <v>408</v>
      </c>
      <c r="F66" s="6" t="str">
        <f>HYPERLINK("https://rmda.kulib.kyoto-u.ac.jp/item/RB00004511")</f>
        <v>https://rmda.kulib.kyoto-u.ac.jp/item/RB00004511</v>
      </c>
      <c r="G66" s="2" t="s">
        <v>409</v>
      </c>
      <c r="H66" s="2"/>
      <c r="I66" s="2"/>
    </row>
    <row r="67" spans="1:9" x14ac:dyDescent="0.15">
      <c r="A67" s="1"/>
      <c r="B67" s="2"/>
      <c r="C67" s="2"/>
      <c r="D67" s="2" t="s">
        <v>95</v>
      </c>
      <c r="E67" s="2" t="s">
        <v>408</v>
      </c>
      <c r="F67" s="6" t="str">
        <f>HYPERLINK("https://rmda.kulib.kyoto-u.ac.jp/item/RB00004512")</f>
        <v>https://rmda.kulib.kyoto-u.ac.jp/item/RB00004512</v>
      </c>
      <c r="G67" s="2" t="s">
        <v>409</v>
      </c>
      <c r="H67" s="2"/>
      <c r="I67" s="2"/>
    </row>
    <row r="68" spans="1:9" x14ac:dyDescent="0.15">
      <c r="A68" s="1"/>
      <c r="B68" s="2"/>
      <c r="C68" s="2"/>
      <c r="D68" s="2" t="s">
        <v>95</v>
      </c>
      <c r="E68" s="2" t="s">
        <v>408</v>
      </c>
      <c r="F68" s="6" t="str">
        <f>HYPERLINK("https://rmda.kulib.kyoto-u.ac.jp/item/RB00004513")</f>
        <v>https://rmda.kulib.kyoto-u.ac.jp/item/RB00004513</v>
      </c>
      <c r="G68" s="2" t="s">
        <v>409</v>
      </c>
      <c r="H68" s="2"/>
      <c r="I68" s="2"/>
    </row>
    <row r="69" spans="1:9" x14ac:dyDescent="0.15">
      <c r="A69" s="1"/>
      <c r="B69" s="2"/>
      <c r="C69" s="2" t="s">
        <v>96</v>
      </c>
      <c r="D69" s="2" t="s">
        <v>96</v>
      </c>
      <c r="E69" s="2"/>
      <c r="F69" s="23" t="s">
        <v>1180</v>
      </c>
      <c r="G69" s="2" t="s">
        <v>671</v>
      </c>
      <c r="H69" s="2" t="s">
        <v>594</v>
      </c>
      <c r="I69" s="2"/>
    </row>
    <row r="70" spans="1:9" x14ac:dyDescent="0.15">
      <c r="A70" s="1"/>
      <c r="B70" s="2"/>
      <c r="C70" s="2"/>
      <c r="D70" s="2" t="s">
        <v>96</v>
      </c>
      <c r="E70" s="2"/>
      <c r="F70" s="23" t="s">
        <v>1181</v>
      </c>
      <c r="G70" s="2" t="s">
        <v>671</v>
      </c>
      <c r="H70" s="2" t="s">
        <v>594</v>
      </c>
      <c r="I70" s="2"/>
    </row>
    <row r="71" spans="1:9" x14ac:dyDescent="0.15">
      <c r="A71" s="1"/>
      <c r="B71" s="2"/>
      <c r="C71" s="13" t="s">
        <v>1220</v>
      </c>
      <c r="D71" s="2"/>
      <c r="E71" s="2"/>
      <c r="F71" s="2"/>
      <c r="G71" s="2"/>
      <c r="H71" s="2"/>
      <c r="I71" s="2"/>
    </row>
    <row r="72" spans="1:9" x14ac:dyDescent="0.15">
      <c r="A72" s="1"/>
      <c r="B72" s="2"/>
      <c r="C72" s="2" t="s">
        <v>97</v>
      </c>
      <c r="D72" s="2" t="s">
        <v>97</v>
      </c>
      <c r="E72" s="2" t="s">
        <v>410</v>
      </c>
      <c r="F72" s="6" t="str">
        <f>HYPERLINK("https://rmda.kulib.kyoto-u.ac.jp/item/RB00000336")</f>
        <v>https://rmda.kulib.kyoto-u.ac.jp/item/RB00000336</v>
      </c>
      <c r="G72" s="2" t="s">
        <v>411</v>
      </c>
      <c r="H72" s="2"/>
      <c r="I72" s="2"/>
    </row>
    <row r="73" spans="1:9" x14ac:dyDescent="0.15">
      <c r="A73" s="1" t="s">
        <v>98</v>
      </c>
      <c r="B73" s="2" t="s">
        <v>10</v>
      </c>
      <c r="C73" s="2" t="s">
        <v>99</v>
      </c>
      <c r="D73" s="2" t="s">
        <v>412</v>
      </c>
      <c r="E73" s="2" t="s">
        <v>413</v>
      </c>
      <c r="F73" s="6" t="str">
        <f>HYPERLINK("https://rmda.kulib.kyoto-u.ac.jp/item/RB00000250")</f>
        <v>https://rmda.kulib.kyoto-u.ac.jp/item/RB00000250</v>
      </c>
      <c r="G73" s="2" t="s">
        <v>414</v>
      </c>
      <c r="H73" s="2"/>
      <c r="I73" s="2"/>
    </row>
    <row r="74" spans="1:9" x14ac:dyDescent="0.15">
      <c r="A74" s="1"/>
      <c r="B74" s="2"/>
      <c r="C74" s="2"/>
      <c r="D74" s="2" t="s">
        <v>412</v>
      </c>
      <c r="E74" s="2" t="s">
        <v>413</v>
      </c>
      <c r="F74" s="6" t="str">
        <f>HYPERLINK("https://rmda.kulib.kyoto-u.ac.jp/item/RB00003213")</f>
        <v>https://rmda.kulib.kyoto-u.ac.jp/item/RB00003213</v>
      </c>
      <c r="G74" s="2" t="s">
        <v>414</v>
      </c>
      <c r="H74" s="2"/>
      <c r="I74" s="2"/>
    </row>
    <row r="75" spans="1:9" x14ac:dyDescent="0.15">
      <c r="A75" s="1"/>
      <c r="B75" s="2"/>
      <c r="C75" s="2"/>
      <c r="D75" s="2" t="s">
        <v>415</v>
      </c>
      <c r="E75" s="2" t="s">
        <v>413</v>
      </c>
      <c r="F75" s="6" t="str">
        <f>HYPERLINK("https://rmda.kulib.kyoto-u.ac.jp/item/RB00003214")</f>
        <v>https://rmda.kulib.kyoto-u.ac.jp/item/RB00003214</v>
      </c>
      <c r="G75" s="2" t="s">
        <v>414</v>
      </c>
      <c r="H75" s="2"/>
      <c r="I75" s="2"/>
    </row>
    <row r="76" spans="1:9" x14ac:dyDescent="0.15">
      <c r="A76" s="1"/>
      <c r="B76" s="2"/>
      <c r="C76" s="2"/>
      <c r="D76" s="2" t="s">
        <v>416</v>
      </c>
      <c r="E76" s="2" t="s">
        <v>413</v>
      </c>
      <c r="F76" s="6" t="str">
        <f>HYPERLINK("https://rmda.kulib.kyoto-u.ac.jp/item/RB00003215")</f>
        <v>https://rmda.kulib.kyoto-u.ac.jp/item/RB00003215</v>
      </c>
      <c r="G76" s="2" t="s">
        <v>414</v>
      </c>
      <c r="H76" s="2"/>
      <c r="I76" s="2"/>
    </row>
    <row r="77" spans="1:9" x14ac:dyDescent="0.15">
      <c r="A77" s="1"/>
      <c r="B77" s="2"/>
      <c r="C77" s="2" t="s">
        <v>100</v>
      </c>
      <c r="D77" s="2"/>
      <c r="E77" s="2"/>
      <c r="F77" s="22" t="s">
        <v>579</v>
      </c>
      <c r="G77" s="2"/>
      <c r="H77" s="2" t="s">
        <v>580</v>
      </c>
      <c r="I77" s="2"/>
    </row>
    <row r="78" spans="1:9" x14ac:dyDescent="0.15">
      <c r="A78" s="1"/>
      <c r="B78" s="2"/>
      <c r="C78" s="2" t="s">
        <v>101</v>
      </c>
      <c r="D78" s="2" t="s">
        <v>101</v>
      </c>
      <c r="E78" s="2" t="s">
        <v>417</v>
      </c>
      <c r="F78" s="6" t="str">
        <f>HYPERLINK("https://rmda.kulib.kyoto-u.ac.jp/item/RB00000689")</f>
        <v>https://rmda.kulib.kyoto-u.ac.jp/item/RB00000689</v>
      </c>
      <c r="G78" s="2" t="s">
        <v>418</v>
      </c>
      <c r="H78" s="2"/>
      <c r="I78" s="2"/>
    </row>
    <row r="79" spans="1:9" x14ac:dyDescent="0.15">
      <c r="A79" s="1"/>
      <c r="B79" s="2"/>
      <c r="C79" s="2"/>
      <c r="D79" s="2" t="s">
        <v>101</v>
      </c>
      <c r="E79" s="2" t="s">
        <v>417</v>
      </c>
      <c r="F79" s="6" t="str">
        <f>HYPERLINK("https://rmda.kulib.kyoto-u.ac.jp/item/RB00004381")</f>
        <v>https://rmda.kulib.kyoto-u.ac.jp/item/RB00004381</v>
      </c>
      <c r="G79" s="2" t="s">
        <v>418</v>
      </c>
      <c r="H79" s="2"/>
      <c r="I79" s="2"/>
    </row>
    <row r="80" spans="1:9" x14ac:dyDescent="0.15">
      <c r="A80" s="1"/>
      <c r="B80" s="2"/>
      <c r="C80" s="2"/>
      <c r="D80" s="2" t="s">
        <v>101</v>
      </c>
      <c r="E80" s="2" t="s">
        <v>417</v>
      </c>
      <c r="F80" s="6" t="str">
        <f>HYPERLINK("https://rmda.kulib.kyoto-u.ac.jp/item/RB00004382")</f>
        <v>https://rmda.kulib.kyoto-u.ac.jp/item/RB00004382</v>
      </c>
      <c r="G80" s="2" t="s">
        <v>418</v>
      </c>
      <c r="H80" s="2"/>
      <c r="I80" s="2"/>
    </row>
    <row r="81" spans="1:9" x14ac:dyDescent="0.15">
      <c r="A81" s="1"/>
      <c r="B81" s="2"/>
      <c r="C81" s="2"/>
      <c r="D81" s="2" t="s">
        <v>101</v>
      </c>
      <c r="E81" s="2" t="s">
        <v>417</v>
      </c>
      <c r="F81" s="6" t="str">
        <f>HYPERLINK("https://rmda.kulib.kyoto-u.ac.jp/item/RB00004383")</f>
        <v>https://rmda.kulib.kyoto-u.ac.jp/item/RB00004383</v>
      </c>
      <c r="G81" s="2" t="s">
        <v>418</v>
      </c>
      <c r="H81" s="2"/>
      <c r="I81" s="2"/>
    </row>
    <row r="82" spans="1:9" x14ac:dyDescent="0.15">
      <c r="A82" s="1"/>
      <c r="B82" s="2"/>
      <c r="C82" s="2"/>
      <c r="D82" s="2" t="s">
        <v>101</v>
      </c>
      <c r="E82" s="2" t="s">
        <v>417</v>
      </c>
      <c r="F82" s="6" t="str">
        <f>HYPERLINK("https://rmda.kulib.kyoto-u.ac.jp/item/RB00004384")</f>
        <v>https://rmda.kulib.kyoto-u.ac.jp/item/RB00004384</v>
      </c>
      <c r="G82" s="2" t="s">
        <v>418</v>
      </c>
      <c r="H82" s="2"/>
      <c r="I82" s="2"/>
    </row>
    <row r="83" spans="1:9" x14ac:dyDescent="0.15">
      <c r="A83" s="1"/>
      <c r="B83" s="2"/>
      <c r="C83" s="2"/>
      <c r="D83" s="2" t="s">
        <v>101</v>
      </c>
      <c r="E83" s="2" t="s">
        <v>417</v>
      </c>
      <c r="F83" s="6" t="str">
        <f>HYPERLINK("https://rmda.kulib.kyoto-u.ac.jp/item/RB00004385")</f>
        <v>https://rmda.kulib.kyoto-u.ac.jp/item/RB00004385</v>
      </c>
      <c r="G83" s="2" t="s">
        <v>418</v>
      </c>
      <c r="H83" s="2"/>
      <c r="I83" s="2"/>
    </row>
    <row r="84" spans="1:9" x14ac:dyDescent="0.15">
      <c r="A84" s="1"/>
      <c r="B84" s="2"/>
      <c r="C84" s="2"/>
      <c r="D84" s="2" t="s">
        <v>101</v>
      </c>
      <c r="E84" s="2" t="s">
        <v>417</v>
      </c>
      <c r="F84" s="6" t="str">
        <f>HYPERLINK("https://rmda.kulib.kyoto-u.ac.jp/item/RB00004386")</f>
        <v>https://rmda.kulib.kyoto-u.ac.jp/item/RB00004386</v>
      </c>
      <c r="G84" s="2" t="s">
        <v>418</v>
      </c>
      <c r="H84" s="2"/>
      <c r="I84" s="2"/>
    </row>
    <row r="85" spans="1:9" x14ac:dyDescent="0.15">
      <c r="A85" s="1"/>
      <c r="B85" s="2"/>
      <c r="C85" s="2"/>
      <c r="D85" s="2" t="s">
        <v>419</v>
      </c>
      <c r="E85" s="2" t="s">
        <v>417</v>
      </c>
      <c r="F85" s="6" t="str">
        <f>HYPERLINK("https://rmda.kulib.kyoto-u.ac.jp/item/RB00004380")</f>
        <v>https://rmda.kulib.kyoto-u.ac.jp/item/RB00004380</v>
      </c>
      <c r="G85" s="2" t="s">
        <v>418</v>
      </c>
      <c r="H85" s="2"/>
      <c r="I85" s="2"/>
    </row>
    <row r="86" spans="1:9" x14ac:dyDescent="0.15">
      <c r="A86" s="1"/>
      <c r="B86" s="2"/>
      <c r="C86" s="2" t="s">
        <v>102</v>
      </c>
      <c r="D86" s="2" t="s">
        <v>102</v>
      </c>
      <c r="E86" s="2" t="s">
        <v>420</v>
      </c>
      <c r="F86" s="6" t="str">
        <f>HYPERLINK("https://rmda.kulib.kyoto-u.ac.jp/item/RB00000678")</f>
        <v>https://rmda.kulib.kyoto-u.ac.jp/item/RB00000678</v>
      </c>
      <c r="G86" s="2" t="s">
        <v>421</v>
      </c>
      <c r="H86" s="2"/>
      <c r="I86" s="2"/>
    </row>
    <row r="87" spans="1:9" x14ac:dyDescent="0.15">
      <c r="A87" s="1"/>
      <c r="B87" s="2"/>
      <c r="C87" s="2"/>
      <c r="D87" s="2" t="s">
        <v>102</v>
      </c>
      <c r="E87" s="2" t="s">
        <v>420</v>
      </c>
      <c r="F87" s="6" t="str">
        <f>HYPERLINK("https://rmda.kulib.kyoto-u.ac.jp/item/RB00000679")</f>
        <v>https://rmda.kulib.kyoto-u.ac.jp/item/RB00000679</v>
      </c>
      <c r="G87" s="2" t="s">
        <v>421</v>
      </c>
      <c r="H87" s="2"/>
      <c r="I87" s="2"/>
    </row>
    <row r="88" spans="1:9" x14ac:dyDescent="0.15">
      <c r="A88" s="1"/>
      <c r="B88" s="2"/>
      <c r="C88" s="13" t="s">
        <v>1221</v>
      </c>
      <c r="D88" s="2" t="s">
        <v>679</v>
      </c>
      <c r="E88" s="2"/>
      <c r="F88" s="2"/>
      <c r="G88" s="2" t="s">
        <v>680</v>
      </c>
      <c r="H88" s="2"/>
      <c r="I88" s="2"/>
    </row>
    <row r="89" spans="1:9" x14ac:dyDescent="0.15">
      <c r="A89" s="1">
        <v>17</v>
      </c>
      <c r="B89" s="2" t="s">
        <v>11</v>
      </c>
      <c r="C89" s="2" t="s">
        <v>103</v>
      </c>
      <c r="D89" s="2" t="s">
        <v>422</v>
      </c>
      <c r="E89" s="2" t="s">
        <v>423</v>
      </c>
      <c r="F89" s="6" t="str">
        <f>HYPERLINK("https://rmda.kulib.kyoto-u.ac.jp/item/RB00000290")</f>
        <v>https://rmda.kulib.kyoto-u.ac.jp/item/RB00000290</v>
      </c>
      <c r="G89" s="2" t="s">
        <v>424</v>
      </c>
      <c r="H89" s="2"/>
      <c r="I89" s="2"/>
    </row>
    <row r="90" spans="1:9" x14ac:dyDescent="0.15">
      <c r="A90" s="1"/>
      <c r="B90" s="2"/>
      <c r="C90" s="2"/>
      <c r="D90" s="2" t="s">
        <v>422</v>
      </c>
      <c r="E90" s="2" t="s">
        <v>423</v>
      </c>
      <c r="F90" s="6" t="str">
        <f>HYPERLINK("https://rmda.kulib.kyoto-u.ac.jp/item/RB00003727")</f>
        <v>https://rmda.kulib.kyoto-u.ac.jp/item/RB00003727</v>
      </c>
      <c r="G90" s="2" t="s">
        <v>424</v>
      </c>
      <c r="H90" s="2"/>
      <c r="I90" s="2"/>
    </row>
    <row r="91" spans="1:9" x14ac:dyDescent="0.15">
      <c r="A91" s="1"/>
      <c r="B91" s="2"/>
      <c r="C91" s="2" t="s">
        <v>104</v>
      </c>
      <c r="D91" s="2" t="s">
        <v>425</v>
      </c>
      <c r="E91" s="2" t="s">
        <v>426</v>
      </c>
      <c r="F91" s="6" t="str">
        <f>HYPERLINK("https://rmda.kulib.kyoto-u.ac.jp/item/RB00000291")</f>
        <v>https://rmda.kulib.kyoto-u.ac.jp/item/RB00000291</v>
      </c>
      <c r="G91" s="2" t="s">
        <v>427</v>
      </c>
      <c r="H91" s="2"/>
      <c r="I91" s="2"/>
    </row>
    <row r="92" spans="1:9" x14ac:dyDescent="0.15">
      <c r="A92" s="1"/>
      <c r="B92" s="2"/>
      <c r="C92" s="2"/>
      <c r="D92" s="2" t="s">
        <v>425</v>
      </c>
      <c r="E92" s="2" t="s">
        <v>426</v>
      </c>
      <c r="F92" s="6" t="str">
        <f>HYPERLINK("https://rmda.kulib.kyoto-u.ac.jp/item/RB00003728")</f>
        <v>https://rmda.kulib.kyoto-u.ac.jp/item/RB00003728</v>
      </c>
      <c r="G92" s="2" t="s">
        <v>427</v>
      </c>
      <c r="H92" s="2"/>
      <c r="I92" s="2"/>
    </row>
    <row r="93" spans="1:9" x14ac:dyDescent="0.15">
      <c r="A93" s="1"/>
      <c r="B93" s="2"/>
      <c r="C93" s="2" t="s">
        <v>105</v>
      </c>
      <c r="D93" s="2" t="s">
        <v>428</v>
      </c>
      <c r="E93" s="2" t="s">
        <v>429</v>
      </c>
      <c r="F93" s="6" t="str">
        <f>HYPERLINK("https://rmda.kulib.kyoto-u.ac.jp/item/RB00003730")</f>
        <v>https://rmda.kulib.kyoto-u.ac.jp/item/RB00003730</v>
      </c>
      <c r="G93" s="2" t="s">
        <v>430</v>
      </c>
      <c r="H93" s="2"/>
      <c r="I93" s="2"/>
    </row>
    <row r="94" spans="1:9" x14ac:dyDescent="0.15">
      <c r="A94" s="1"/>
      <c r="B94" s="2"/>
      <c r="C94" s="2" t="s">
        <v>106</v>
      </c>
      <c r="D94" s="2" t="s">
        <v>431</v>
      </c>
      <c r="E94" s="2" t="s">
        <v>432</v>
      </c>
      <c r="F94" s="6" t="str">
        <f>HYPERLINK("https://rmda.kulib.kyoto-u.ac.jp/item/RB00003741")</f>
        <v>https://rmda.kulib.kyoto-u.ac.jp/item/RB00003741</v>
      </c>
      <c r="G94" s="2" t="s">
        <v>433</v>
      </c>
      <c r="H94" s="2"/>
      <c r="I94" s="2"/>
    </row>
    <row r="95" spans="1:9" x14ac:dyDescent="0.15">
      <c r="A95" s="1"/>
      <c r="B95" s="2"/>
      <c r="C95" s="13" t="s">
        <v>107</v>
      </c>
      <c r="D95" s="2"/>
      <c r="E95" s="2"/>
      <c r="F95" s="2"/>
      <c r="G95" s="2"/>
      <c r="H95" s="2"/>
      <c r="I95" s="2"/>
    </row>
    <row r="96" spans="1:9" ht="27" x14ac:dyDescent="0.15">
      <c r="A96" s="1" t="s">
        <v>108</v>
      </c>
      <c r="B96" s="2" t="s">
        <v>12</v>
      </c>
      <c r="C96" s="2" t="s">
        <v>109</v>
      </c>
      <c r="D96" s="2" t="s">
        <v>109</v>
      </c>
      <c r="E96" s="24" t="s">
        <v>595</v>
      </c>
      <c r="F96" s="23" t="s">
        <v>1182</v>
      </c>
      <c r="G96" s="2"/>
      <c r="H96" s="2"/>
      <c r="I96" s="2"/>
    </row>
    <row r="97" spans="1:9" ht="27" x14ac:dyDescent="0.15">
      <c r="A97" s="1"/>
      <c r="B97" s="2"/>
      <c r="C97" s="2"/>
      <c r="D97" s="2" t="s">
        <v>109</v>
      </c>
      <c r="E97" s="24" t="s">
        <v>595</v>
      </c>
      <c r="F97" s="23" t="s">
        <v>1183</v>
      </c>
      <c r="G97" s="2"/>
      <c r="H97" s="2"/>
      <c r="I97" s="2"/>
    </row>
    <row r="98" spans="1:9" ht="15" x14ac:dyDescent="0.15">
      <c r="A98" s="1"/>
      <c r="B98" s="2"/>
      <c r="C98" s="2" t="s">
        <v>110</v>
      </c>
      <c r="D98" s="2"/>
      <c r="E98" s="25" t="s">
        <v>364</v>
      </c>
      <c r="F98" s="22" t="s">
        <v>670</v>
      </c>
      <c r="G98" s="2"/>
      <c r="H98" s="2"/>
      <c r="I98" s="2"/>
    </row>
    <row r="99" spans="1:9" x14ac:dyDescent="0.15">
      <c r="A99" s="1"/>
      <c r="B99" s="2"/>
      <c r="C99" s="2" t="s">
        <v>111</v>
      </c>
      <c r="D99" s="2" t="s">
        <v>522</v>
      </c>
      <c r="E99" s="2" t="s">
        <v>518</v>
      </c>
      <c r="F99" s="6" t="str">
        <f>HYPERLINK("https://rmda.kulib.kyoto-u.ac.jp/item/RB00003877")</f>
        <v>https://rmda.kulib.kyoto-u.ac.jp/item/RB00003877</v>
      </c>
      <c r="G99" s="2" t="s">
        <v>523</v>
      </c>
      <c r="H99" s="2"/>
      <c r="I99" s="2"/>
    </row>
    <row r="100" spans="1:9" x14ac:dyDescent="0.15">
      <c r="A100" s="1"/>
      <c r="B100" s="2"/>
      <c r="C100" s="2" t="s">
        <v>520</v>
      </c>
      <c r="D100" s="2" t="s">
        <v>520</v>
      </c>
      <c r="E100" s="2" t="s">
        <v>518</v>
      </c>
      <c r="F100" s="6" t="str">
        <f>HYPERLINK("https://rmda.kulib.kyoto-u.ac.jp/item/RB00001821")</f>
        <v>https://rmda.kulib.kyoto-u.ac.jp/item/RB00001821</v>
      </c>
      <c r="G100" s="2" t="s">
        <v>521</v>
      </c>
      <c r="H100" s="2"/>
      <c r="I100" s="2"/>
    </row>
    <row r="101" spans="1:9" x14ac:dyDescent="0.15">
      <c r="A101" s="1"/>
      <c r="B101" s="2"/>
      <c r="C101" s="2" t="s">
        <v>112</v>
      </c>
      <c r="D101" s="2" t="s">
        <v>517</v>
      </c>
      <c r="E101" s="2" t="s">
        <v>518</v>
      </c>
      <c r="F101" s="6" t="str">
        <f>HYPERLINK("https://rmda.kulib.kyoto-u.ac.jp/item/RB00004521")</f>
        <v>https://rmda.kulib.kyoto-u.ac.jp/item/RB00004521</v>
      </c>
      <c r="G101" s="2" t="s">
        <v>519</v>
      </c>
      <c r="H101" s="2"/>
      <c r="I101" s="2"/>
    </row>
    <row r="102" spans="1:9" x14ac:dyDescent="0.15">
      <c r="A102" s="1" t="s">
        <v>113</v>
      </c>
      <c r="B102" s="2" t="s">
        <v>13</v>
      </c>
      <c r="C102" s="2" t="s">
        <v>114</v>
      </c>
      <c r="D102" s="2" t="s">
        <v>546</v>
      </c>
      <c r="E102" s="2" t="s">
        <v>370</v>
      </c>
      <c r="F102" s="6" t="str">
        <f>HYPERLINK("https://rmda.kulib.kyoto-u.ac.jp/item/RB00000695")</f>
        <v>https://rmda.kulib.kyoto-u.ac.jp/item/RB00000695</v>
      </c>
      <c r="G102" s="2" t="s">
        <v>547</v>
      </c>
      <c r="H102" s="2"/>
      <c r="I102" s="2"/>
    </row>
    <row r="103" spans="1:9" x14ac:dyDescent="0.15">
      <c r="A103" s="1"/>
      <c r="B103" s="2"/>
      <c r="C103" s="2" t="s">
        <v>115</v>
      </c>
      <c r="D103" s="2" t="s">
        <v>548</v>
      </c>
      <c r="E103" s="2" t="s">
        <v>549</v>
      </c>
      <c r="F103" s="6" t="str">
        <f>HYPERLINK("https://rmda.kulib.kyoto-u.ac.jp/item/RB00003892")</f>
        <v>https://rmda.kulib.kyoto-u.ac.jp/item/RB00003892</v>
      </c>
      <c r="G103" s="2" t="s">
        <v>550</v>
      </c>
      <c r="H103" s="2"/>
      <c r="I103" s="2"/>
    </row>
    <row r="104" spans="1:9" x14ac:dyDescent="0.15">
      <c r="A104" s="1"/>
      <c r="B104" s="2"/>
      <c r="C104" s="2" t="s">
        <v>116</v>
      </c>
      <c r="D104" s="2" t="s">
        <v>642</v>
      </c>
      <c r="E104" s="2" t="s">
        <v>644</v>
      </c>
      <c r="F104" s="21" t="s">
        <v>641</v>
      </c>
      <c r="G104" s="2"/>
      <c r="H104" s="2"/>
      <c r="I104" s="2"/>
    </row>
    <row r="105" spans="1:9" x14ac:dyDescent="0.15">
      <c r="A105" s="1"/>
      <c r="B105" s="2"/>
      <c r="C105" s="2"/>
      <c r="D105" s="2" t="s">
        <v>116</v>
      </c>
      <c r="E105" s="2" t="s">
        <v>645</v>
      </c>
      <c r="F105" s="21" t="s">
        <v>643</v>
      </c>
      <c r="G105" s="2"/>
      <c r="H105" s="2"/>
      <c r="I105" s="2"/>
    </row>
    <row r="106" spans="1:9" x14ac:dyDescent="0.15">
      <c r="A106" s="1" t="s">
        <v>117</v>
      </c>
      <c r="B106" s="2" t="s">
        <v>14</v>
      </c>
      <c r="C106" s="2" t="s">
        <v>15</v>
      </c>
      <c r="D106" s="2" t="s">
        <v>269</v>
      </c>
      <c r="E106" s="2"/>
      <c r="F106" s="22" t="s">
        <v>270</v>
      </c>
      <c r="G106" s="2"/>
      <c r="H106" s="2"/>
      <c r="I106" s="2"/>
    </row>
    <row r="107" spans="1:9" x14ac:dyDescent="0.15">
      <c r="A107" s="1"/>
      <c r="B107" s="2"/>
      <c r="C107" s="2"/>
      <c r="D107" s="2" t="s">
        <v>271</v>
      </c>
      <c r="E107" s="2"/>
      <c r="F107" s="22" t="s">
        <v>272</v>
      </c>
      <c r="G107" s="2"/>
      <c r="H107" s="2"/>
      <c r="I107" s="2"/>
    </row>
    <row r="108" spans="1:9" x14ac:dyDescent="0.15">
      <c r="A108" s="1"/>
      <c r="B108" s="2"/>
      <c r="C108" s="2"/>
      <c r="D108" s="2" t="s">
        <v>273</v>
      </c>
      <c r="E108" s="2"/>
      <c r="F108" s="22" t="s">
        <v>274</v>
      </c>
      <c r="G108" s="2"/>
      <c r="H108" s="2"/>
      <c r="I108" s="2"/>
    </row>
    <row r="109" spans="1:9" x14ac:dyDescent="0.15">
      <c r="A109" s="1"/>
      <c r="B109" s="2"/>
      <c r="C109" s="2"/>
      <c r="D109" s="2" t="s">
        <v>275</v>
      </c>
      <c r="E109" s="2"/>
      <c r="F109" s="22" t="s">
        <v>276</v>
      </c>
      <c r="G109" s="2"/>
      <c r="H109" s="2"/>
      <c r="I109" s="2"/>
    </row>
    <row r="110" spans="1:9" x14ac:dyDescent="0.15">
      <c r="A110" s="1"/>
      <c r="B110" s="2"/>
      <c r="C110" s="2"/>
      <c r="D110" s="2" t="s">
        <v>275</v>
      </c>
      <c r="E110" s="2"/>
      <c r="F110" s="22" t="s">
        <v>277</v>
      </c>
      <c r="G110" s="2"/>
      <c r="H110" s="2"/>
      <c r="I110" s="2"/>
    </row>
    <row r="111" spans="1:9" x14ac:dyDescent="0.15">
      <c r="A111" s="1" t="s">
        <v>118</v>
      </c>
      <c r="B111" s="2" t="s">
        <v>16</v>
      </c>
      <c r="C111" s="2" t="s">
        <v>119</v>
      </c>
      <c r="D111" s="2"/>
      <c r="E111" s="2"/>
      <c r="F111" s="22" t="s">
        <v>581</v>
      </c>
      <c r="G111" s="2"/>
      <c r="H111" s="2" t="s">
        <v>582</v>
      </c>
      <c r="I111" s="2"/>
    </row>
    <row r="112" spans="1:9" x14ac:dyDescent="0.15">
      <c r="A112" s="1"/>
      <c r="B112" s="2"/>
      <c r="C112" s="2" t="s">
        <v>120</v>
      </c>
      <c r="D112" s="2" t="s">
        <v>120</v>
      </c>
      <c r="E112" s="2" t="s">
        <v>249</v>
      </c>
      <c r="F112" s="6" t="str">
        <f>HYPERLINK("https://rmda.kulib.kyoto-u.ac.jp/item/RB00000747")</f>
        <v>https://rmda.kulib.kyoto-u.ac.jp/item/RB00000747</v>
      </c>
      <c r="G112" s="2" t="s">
        <v>250</v>
      </c>
      <c r="H112" s="2"/>
      <c r="I112" s="2"/>
    </row>
    <row r="113" spans="1:9" x14ac:dyDescent="0.15">
      <c r="A113" s="1"/>
      <c r="B113" s="2"/>
      <c r="C113" s="2"/>
      <c r="D113" s="2" t="s">
        <v>120</v>
      </c>
      <c r="E113" s="2" t="s">
        <v>249</v>
      </c>
      <c r="F113" s="6" t="str">
        <f>HYPERLINK("https://rmda.kulib.kyoto-u.ac.jp/item/RB00000748")</f>
        <v>https://rmda.kulib.kyoto-u.ac.jp/item/RB00000748</v>
      </c>
      <c r="G113" s="2" t="s">
        <v>250</v>
      </c>
      <c r="H113" s="2"/>
      <c r="I113" s="2"/>
    </row>
    <row r="114" spans="1:9" x14ac:dyDescent="0.15">
      <c r="A114" s="1"/>
      <c r="B114" s="2"/>
      <c r="C114" s="2"/>
      <c r="D114" s="2" t="s">
        <v>251</v>
      </c>
      <c r="E114" s="2" t="s">
        <v>249</v>
      </c>
      <c r="F114" s="6" t="str">
        <f>HYPERLINK("https://rmda.kulib.kyoto-u.ac.jp/item/RB00000749")</f>
        <v>https://rmda.kulib.kyoto-u.ac.jp/item/RB00000749</v>
      </c>
      <c r="G114" s="2" t="s">
        <v>250</v>
      </c>
      <c r="H114" s="2"/>
      <c r="I114" s="2"/>
    </row>
    <row r="115" spans="1:9" x14ac:dyDescent="0.15">
      <c r="A115" s="1"/>
      <c r="B115" s="2"/>
      <c r="C115" s="2"/>
      <c r="D115" s="2" t="s">
        <v>120</v>
      </c>
      <c r="E115" s="2" t="s">
        <v>249</v>
      </c>
      <c r="F115" s="6" t="str">
        <f>HYPERLINK("https://rmda.kulib.kyoto-u.ac.jp/item/RB00000750")</f>
        <v>https://rmda.kulib.kyoto-u.ac.jp/item/RB00000750</v>
      </c>
      <c r="G115" s="2" t="s">
        <v>250</v>
      </c>
      <c r="H115" s="2"/>
      <c r="I115" s="2"/>
    </row>
    <row r="116" spans="1:9" x14ac:dyDescent="0.15">
      <c r="A116" s="1"/>
      <c r="B116" s="2"/>
      <c r="C116" s="2"/>
      <c r="D116" s="2" t="s">
        <v>120</v>
      </c>
      <c r="E116" s="2" t="s">
        <v>249</v>
      </c>
      <c r="F116" s="6" t="str">
        <f>HYPERLINK("https://rmda.kulib.kyoto-u.ac.jp/item/RB00000751")</f>
        <v>https://rmda.kulib.kyoto-u.ac.jp/item/RB00000751</v>
      </c>
      <c r="G116" s="2" t="s">
        <v>250</v>
      </c>
      <c r="H116" s="2"/>
      <c r="I116" s="2"/>
    </row>
    <row r="117" spans="1:9" x14ac:dyDescent="0.15">
      <c r="A117" s="1"/>
      <c r="B117" s="2"/>
      <c r="C117" s="2"/>
      <c r="D117" s="2" t="s">
        <v>120</v>
      </c>
      <c r="E117" s="2" t="s">
        <v>249</v>
      </c>
      <c r="F117" s="6" t="str">
        <f>HYPERLINK("https://rmda.kulib.kyoto-u.ac.jp/item/RB00000752")</f>
        <v>https://rmda.kulib.kyoto-u.ac.jp/item/RB00000752</v>
      </c>
      <c r="G117" s="2" t="s">
        <v>250</v>
      </c>
      <c r="H117" s="2"/>
      <c r="I117" s="2"/>
    </row>
    <row r="118" spans="1:9" x14ac:dyDescent="0.15">
      <c r="A118" s="1"/>
      <c r="B118" s="2"/>
      <c r="C118" s="2"/>
      <c r="D118" s="2" t="s">
        <v>252</v>
      </c>
      <c r="E118" s="2" t="s">
        <v>238</v>
      </c>
      <c r="F118" s="6" t="str">
        <f>HYPERLINK("https://rmda.kulib.kyoto-u.ac.jp/item/RB00005554")</f>
        <v>https://rmda.kulib.kyoto-u.ac.jp/item/RB00005554</v>
      </c>
      <c r="G118" s="2" t="s">
        <v>250</v>
      </c>
      <c r="H118" s="2"/>
      <c r="I118" s="2"/>
    </row>
    <row r="119" spans="1:9" x14ac:dyDescent="0.15">
      <c r="A119" s="1"/>
      <c r="B119" s="2"/>
      <c r="C119" s="2"/>
      <c r="D119" s="2" t="s">
        <v>749</v>
      </c>
      <c r="E119" s="2" t="s">
        <v>249</v>
      </c>
      <c r="F119" s="6" t="str">
        <f>HYPERLINK("https://rmda.kulib.kyoto-u.ac.jp/item/RB00005555")</f>
        <v>https://rmda.kulib.kyoto-u.ac.jp/item/RB00005555</v>
      </c>
      <c r="G119" s="2" t="s">
        <v>250</v>
      </c>
      <c r="H119" s="2"/>
      <c r="I119" s="2"/>
    </row>
    <row r="120" spans="1:9" x14ac:dyDescent="0.15">
      <c r="A120" s="1"/>
      <c r="B120" s="2"/>
      <c r="C120" s="2"/>
      <c r="D120" s="2" t="s">
        <v>268</v>
      </c>
      <c r="E120" s="2" t="s">
        <v>249</v>
      </c>
      <c r="F120" s="6" t="str">
        <f>HYPERLINK("https://rmda.kulib.kyoto-u.ac.jp/item/RB00005556")</f>
        <v>https://rmda.kulib.kyoto-u.ac.jp/item/RB00005556</v>
      </c>
      <c r="G120" s="2" t="s">
        <v>253</v>
      </c>
      <c r="H120" s="2" t="s">
        <v>583</v>
      </c>
      <c r="I120" s="2"/>
    </row>
    <row r="121" spans="1:9" x14ac:dyDescent="0.15">
      <c r="A121" s="1"/>
      <c r="B121" s="2"/>
      <c r="C121" s="2"/>
      <c r="D121" s="2" t="s">
        <v>254</v>
      </c>
      <c r="E121" s="2" t="s">
        <v>249</v>
      </c>
      <c r="F121" s="6" t="str">
        <f>HYPERLINK("https://rmda.kulib.kyoto-u.ac.jp/item/RB00004766")</f>
        <v>https://rmda.kulib.kyoto-u.ac.jp/item/RB00004766</v>
      </c>
      <c r="G121" s="2" t="s">
        <v>255</v>
      </c>
      <c r="H121" s="2"/>
      <c r="I121" s="2"/>
    </row>
    <row r="122" spans="1:9" x14ac:dyDescent="0.15">
      <c r="A122" s="1"/>
      <c r="B122" s="2"/>
      <c r="C122" s="2" t="s">
        <v>121</v>
      </c>
      <c r="D122" s="2" t="s">
        <v>596</v>
      </c>
      <c r="E122" s="2" t="s">
        <v>597</v>
      </c>
      <c r="F122" s="23" t="s">
        <v>1208</v>
      </c>
      <c r="G122" s="2"/>
      <c r="H122" s="2" t="s">
        <v>598</v>
      </c>
      <c r="I122" s="2"/>
    </row>
    <row r="123" spans="1:9" x14ac:dyDescent="0.15">
      <c r="A123" s="1"/>
      <c r="B123" s="2"/>
      <c r="C123" s="13" t="s">
        <v>1222</v>
      </c>
      <c r="D123" s="2"/>
      <c r="E123" s="2"/>
      <c r="F123" s="2"/>
      <c r="G123" s="2"/>
      <c r="H123" s="2"/>
      <c r="I123" s="2"/>
    </row>
    <row r="124" spans="1:9" x14ac:dyDescent="0.15">
      <c r="A124" s="1"/>
      <c r="B124" s="2"/>
      <c r="C124" s="2" t="s">
        <v>122</v>
      </c>
      <c r="D124" s="2" t="s">
        <v>122</v>
      </c>
      <c r="E124" s="2" t="s">
        <v>256</v>
      </c>
      <c r="F124" s="6" t="str">
        <f>HYPERLINK("https://rmda.kulib.kyoto-u.ac.jp/item/RB00002735")</f>
        <v>https://rmda.kulib.kyoto-u.ac.jp/item/RB00002735</v>
      </c>
      <c r="G124" s="2" t="s">
        <v>257</v>
      </c>
      <c r="H124" s="2"/>
      <c r="I124" s="2"/>
    </row>
    <row r="125" spans="1:9" x14ac:dyDescent="0.15">
      <c r="A125" s="1"/>
      <c r="B125" s="2"/>
      <c r="C125" s="2" t="s">
        <v>123</v>
      </c>
      <c r="D125" s="2" t="s">
        <v>123</v>
      </c>
      <c r="E125" s="2" t="s">
        <v>238</v>
      </c>
      <c r="F125" s="6" t="str">
        <f>HYPERLINK("https://rmda.kulib.kyoto-u.ac.jp/item/RB00003752")</f>
        <v>https://rmda.kulib.kyoto-u.ac.jp/item/RB00003752</v>
      </c>
      <c r="G125" s="2" t="s">
        <v>258</v>
      </c>
      <c r="H125" s="2"/>
      <c r="I125" s="2"/>
    </row>
    <row r="126" spans="1:9" x14ac:dyDescent="0.15">
      <c r="A126" s="1"/>
      <c r="B126" s="2"/>
      <c r="C126" s="2"/>
      <c r="D126" s="2" t="s">
        <v>123</v>
      </c>
      <c r="E126" s="2" t="s">
        <v>238</v>
      </c>
      <c r="F126" s="6" t="str">
        <f>HYPERLINK("https://rmda.kulib.kyoto-u.ac.jp/item/RB00003753")</f>
        <v>https://rmda.kulib.kyoto-u.ac.jp/item/RB00003753</v>
      </c>
      <c r="G126" s="2" t="s">
        <v>258</v>
      </c>
      <c r="H126" s="2"/>
      <c r="I126" s="2"/>
    </row>
    <row r="127" spans="1:9" x14ac:dyDescent="0.15">
      <c r="A127" s="1"/>
      <c r="B127" s="2"/>
      <c r="C127" s="2"/>
      <c r="D127" s="2" t="s">
        <v>123</v>
      </c>
      <c r="E127" s="2" t="s">
        <v>238</v>
      </c>
      <c r="F127" s="6" t="str">
        <f>HYPERLINK("https://rmda.kulib.kyoto-u.ac.jp/item/RB00003754")</f>
        <v>https://rmda.kulib.kyoto-u.ac.jp/item/RB00003754</v>
      </c>
      <c r="G127" s="2" t="s">
        <v>258</v>
      </c>
      <c r="H127" s="2"/>
      <c r="I127" s="2"/>
    </row>
    <row r="128" spans="1:9" x14ac:dyDescent="0.15">
      <c r="A128" s="1"/>
      <c r="B128" s="2"/>
      <c r="C128" s="2"/>
      <c r="D128" s="2" t="s">
        <v>123</v>
      </c>
      <c r="E128" s="2" t="s">
        <v>238</v>
      </c>
      <c r="F128" s="6" t="str">
        <f>HYPERLINK("https://rmda.kulib.kyoto-u.ac.jp/item/RB00003755")</f>
        <v>https://rmda.kulib.kyoto-u.ac.jp/item/RB00003755</v>
      </c>
      <c r="G128" s="2" t="s">
        <v>258</v>
      </c>
      <c r="H128" s="2"/>
      <c r="I128" s="2"/>
    </row>
    <row r="129" spans="1:9" x14ac:dyDescent="0.15">
      <c r="A129" s="1"/>
      <c r="B129" s="2"/>
      <c r="C129" s="2"/>
      <c r="D129" s="2" t="s">
        <v>123</v>
      </c>
      <c r="E129" s="2" t="s">
        <v>238</v>
      </c>
      <c r="F129" s="6" t="str">
        <f>HYPERLINK("https://rmda.kulib.kyoto-u.ac.jp/item/RB00003756")</f>
        <v>https://rmda.kulib.kyoto-u.ac.jp/item/RB00003756</v>
      </c>
      <c r="G129" s="2" t="s">
        <v>258</v>
      </c>
      <c r="H129" s="2"/>
      <c r="I129" s="2"/>
    </row>
    <row r="130" spans="1:9" x14ac:dyDescent="0.15">
      <c r="A130" s="1"/>
      <c r="B130" s="2"/>
      <c r="C130" s="2" t="s">
        <v>124</v>
      </c>
      <c r="D130" s="2" t="s">
        <v>124</v>
      </c>
      <c r="E130" s="2" t="s">
        <v>249</v>
      </c>
      <c r="F130" s="6" t="str">
        <f>HYPERLINK("https://rmda.kulib.kyoto-u.ac.jp/item/RB00003055")</f>
        <v>https://rmda.kulib.kyoto-u.ac.jp/item/RB00003055</v>
      </c>
      <c r="G130" s="2" t="s">
        <v>259</v>
      </c>
      <c r="H130" s="2"/>
      <c r="I130" s="2"/>
    </row>
    <row r="131" spans="1:9" x14ac:dyDescent="0.15">
      <c r="A131" s="1"/>
      <c r="B131" s="2"/>
      <c r="C131" s="2"/>
      <c r="D131" s="2" t="s">
        <v>124</v>
      </c>
      <c r="E131" s="2" t="s">
        <v>249</v>
      </c>
      <c r="F131" s="6" t="str">
        <f>HYPERLINK("https://rmda.kulib.kyoto-u.ac.jp/item/RB00003056")</f>
        <v>https://rmda.kulib.kyoto-u.ac.jp/item/RB00003056</v>
      </c>
      <c r="G131" s="2" t="s">
        <v>259</v>
      </c>
      <c r="H131" s="2"/>
      <c r="I131" s="2"/>
    </row>
    <row r="132" spans="1:9" x14ac:dyDescent="0.15">
      <c r="A132" s="1"/>
      <c r="B132" s="2"/>
      <c r="C132" s="2"/>
      <c r="D132" s="2" t="s">
        <v>124</v>
      </c>
      <c r="E132" s="2" t="s">
        <v>249</v>
      </c>
      <c r="F132" s="6" t="str">
        <f>HYPERLINK("https://rmda.kulib.kyoto-u.ac.jp/item/RB00003057")</f>
        <v>https://rmda.kulib.kyoto-u.ac.jp/item/RB00003057</v>
      </c>
      <c r="G132" s="2" t="s">
        <v>259</v>
      </c>
      <c r="H132" s="2"/>
      <c r="I132" s="2"/>
    </row>
    <row r="133" spans="1:9" x14ac:dyDescent="0.15">
      <c r="A133" s="1"/>
      <c r="B133" s="2"/>
      <c r="C133" s="2" t="s">
        <v>125</v>
      </c>
      <c r="D133" s="2" t="s">
        <v>125</v>
      </c>
      <c r="E133" s="2" t="s">
        <v>249</v>
      </c>
      <c r="F133" s="6" t="str">
        <f>HYPERLINK("https://rmda.kulib.kyoto-u.ac.jp/item/RB00000581")</f>
        <v>https://rmda.kulib.kyoto-u.ac.jp/item/RB00000581</v>
      </c>
      <c r="G133" s="2" t="s">
        <v>260</v>
      </c>
      <c r="H133" s="2"/>
      <c r="I133" s="2"/>
    </row>
    <row r="134" spans="1:9" x14ac:dyDescent="0.15">
      <c r="A134" s="1"/>
      <c r="B134" s="2"/>
      <c r="C134" s="2"/>
      <c r="D134" s="2" t="s">
        <v>125</v>
      </c>
      <c r="E134" s="2" t="s">
        <v>249</v>
      </c>
      <c r="F134" s="6" t="str">
        <f>HYPERLINK("https://rmda.kulib.kyoto-u.ac.jp/item/RB00002427")</f>
        <v>https://rmda.kulib.kyoto-u.ac.jp/item/RB00002427</v>
      </c>
      <c r="G134" s="2" t="s">
        <v>260</v>
      </c>
      <c r="H134" s="2"/>
      <c r="I134" s="2"/>
    </row>
    <row r="135" spans="1:9" x14ac:dyDescent="0.15">
      <c r="A135" s="1"/>
      <c r="B135" s="2"/>
      <c r="C135" s="2"/>
      <c r="D135" s="2" t="s">
        <v>125</v>
      </c>
      <c r="E135" s="2" t="s">
        <v>249</v>
      </c>
      <c r="F135" s="6" t="str">
        <f>HYPERLINK("https://rmda.kulib.kyoto-u.ac.jp/item/RB00002428")</f>
        <v>https://rmda.kulib.kyoto-u.ac.jp/item/RB00002428</v>
      </c>
      <c r="G135" s="2" t="s">
        <v>260</v>
      </c>
      <c r="H135" s="2"/>
      <c r="I135" s="2"/>
    </row>
    <row r="136" spans="1:9" x14ac:dyDescent="0.15">
      <c r="A136" s="1"/>
      <c r="B136" s="2"/>
      <c r="C136" s="2"/>
      <c r="D136" s="2" t="s">
        <v>261</v>
      </c>
      <c r="E136" s="2" t="s">
        <v>262</v>
      </c>
      <c r="F136" s="6" t="str">
        <f>HYPERLINK("https://rmda.kulib.kyoto-u.ac.jp/item/RB00003060")</f>
        <v>https://rmda.kulib.kyoto-u.ac.jp/item/RB00003060</v>
      </c>
      <c r="G136" s="2" t="s">
        <v>263</v>
      </c>
      <c r="H136" s="2"/>
      <c r="I136" s="2"/>
    </row>
    <row r="137" spans="1:9" x14ac:dyDescent="0.15">
      <c r="A137" s="1"/>
      <c r="B137" s="2"/>
      <c r="C137" s="2"/>
      <c r="D137" s="2" t="s">
        <v>264</v>
      </c>
      <c r="E137" s="2" t="s">
        <v>262</v>
      </c>
      <c r="F137" s="6" t="str">
        <f>HYPERLINK("https://rmda.kulib.kyoto-u.ac.jp/item/RB00003061")</f>
        <v>https://rmda.kulib.kyoto-u.ac.jp/item/RB00003061</v>
      </c>
      <c r="G137" s="2" t="s">
        <v>263</v>
      </c>
      <c r="H137" s="2"/>
      <c r="I137" s="2"/>
    </row>
    <row r="138" spans="1:9" x14ac:dyDescent="0.15">
      <c r="A138" s="1"/>
      <c r="B138" s="2"/>
      <c r="C138" s="13" t="s">
        <v>1223</v>
      </c>
      <c r="D138" s="2"/>
      <c r="E138" s="2"/>
      <c r="F138" s="2"/>
      <c r="G138" s="2"/>
      <c r="H138" s="2"/>
      <c r="I138" s="2"/>
    </row>
    <row r="139" spans="1:9" x14ac:dyDescent="0.15">
      <c r="A139" s="1"/>
      <c r="B139" s="2"/>
      <c r="C139" s="2" t="s">
        <v>126</v>
      </c>
      <c r="D139" s="2" t="s">
        <v>126</v>
      </c>
      <c r="E139" s="2" t="s">
        <v>249</v>
      </c>
      <c r="F139" s="6" t="str">
        <f>HYPERLINK("https://rmda.kulib.kyoto-u.ac.jp/item/RB00005574")</f>
        <v>https://rmda.kulib.kyoto-u.ac.jp/item/RB00005574</v>
      </c>
      <c r="G139" s="2" t="s">
        <v>265</v>
      </c>
      <c r="H139" s="2"/>
      <c r="I139" s="2"/>
    </row>
    <row r="140" spans="1:9" x14ac:dyDescent="0.15">
      <c r="A140" s="1"/>
      <c r="B140" s="2"/>
      <c r="C140" s="2"/>
      <c r="D140" s="2" t="s">
        <v>126</v>
      </c>
      <c r="E140" s="2" t="s">
        <v>249</v>
      </c>
      <c r="F140" s="6" t="str">
        <f>HYPERLINK("https://rmda.kulib.kyoto-u.ac.jp/item/RB00005575")</f>
        <v>https://rmda.kulib.kyoto-u.ac.jp/item/RB00005575</v>
      </c>
      <c r="G140" s="2" t="s">
        <v>265</v>
      </c>
      <c r="H140" s="2"/>
      <c r="I140" s="2"/>
    </row>
    <row r="141" spans="1:9" x14ac:dyDescent="0.15">
      <c r="A141" s="1"/>
      <c r="B141" s="2"/>
      <c r="C141" s="2"/>
      <c r="D141" s="2" t="s">
        <v>126</v>
      </c>
      <c r="E141" s="2" t="s">
        <v>249</v>
      </c>
      <c r="F141" s="6" t="str">
        <f>HYPERLINK("https://rmda.kulib.kyoto-u.ac.jp/item/RB00005576")</f>
        <v>https://rmda.kulib.kyoto-u.ac.jp/item/RB00005576</v>
      </c>
      <c r="G141" s="2" t="s">
        <v>265</v>
      </c>
      <c r="H141" s="2"/>
      <c r="I141" s="2"/>
    </row>
    <row r="142" spans="1:9" x14ac:dyDescent="0.15">
      <c r="A142" s="1"/>
      <c r="B142" s="2"/>
      <c r="C142" s="2"/>
      <c r="D142" s="2" t="s">
        <v>126</v>
      </c>
      <c r="E142" s="2" t="s">
        <v>249</v>
      </c>
      <c r="F142" s="6" t="str">
        <f>HYPERLINK("https://rmda.kulib.kyoto-u.ac.jp/item/RB00005577")</f>
        <v>https://rmda.kulib.kyoto-u.ac.jp/item/RB00005577</v>
      </c>
      <c r="G142" s="2" t="s">
        <v>265</v>
      </c>
      <c r="H142" s="2"/>
      <c r="I142" s="2"/>
    </row>
    <row r="143" spans="1:9" x14ac:dyDescent="0.15">
      <c r="A143" s="1"/>
      <c r="B143" s="2"/>
      <c r="C143" s="2"/>
      <c r="D143" s="2" t="s">
        <v>126</v>
      </c>
      <c r="E143" s="2" t="s">
        <v>249</v>
      </c>
      <c r="F143" s="6" t="str">
        <f>HYPERLINK("https://rmda.kulib.kyoto-u.ac.jp/item/RB00005578")</f>
        <v>https://rmda.kulib.kyoto-u.ac.jp/item/RB00005578</v>
      </c>
      <c r="G143" s="2" t="s">
        <v>265</v>
      </c>
      <c r="H143" s="2"/>
      <c r="I143" s="2"/>
    </row>
    <row r="144" spans="1:9" x14ac:dyDescent="0.15">
      <c r="A144" s="1"/>
      <c r="B144" s="2"/>
      <c r="C144" s="2"/>
      <c r="D144" s="2" t="s">
        <v>126</v>
      </c>
      <c r="E144" s="2" t="s">
        <v>249</v>
      </c>
      <c r="F144" s="6" t="str">
        <f>HYPERLINK("https://rmda.kulib.kyoto-u.ac.jp/item/RB00005579")</f>
        <v>https://rmda.kulib.kyoto-u.ac.jp/item/RB00005579</v>
      </c>
      <c r="G144" s="2" t="s">
        <v>265</v>
      </c>
      <c r="H144" s="2"/>
      <c r="I144" s="2"/>
    </row>
    <row r="145" spans="1:9" x14ac:dyDescent="0.15">
      <c r="A145" s="1"/>
      <c r="B145" s="2"/>
      <c r="C145" s="2"/>
      <c r="D145" s="2" t="s">
        <v>266</v>
      </c>
      <c r="E145" s="2" t="s">
        <v>249</v>
      </c>
      <c r="F145" s="6" t="str">
        <f>HYPERLINK("https://rmda.kulib.kyoto-u.ac.jp/item/RB00003067")</f>
        <v>https://rmda.kulib.kyoto-u.ac.jp/item/RB00003067</v>
      </c>
      <c r="G145" s="2" t="s">
        <v>267</v>
      </c>
      <c r="H145" s="2"/>
      <c r="I145" s="2"/>
    </row>
    <row r="146" spans="1:9" x14ac:dyDescent="0.15">
      <c r="A146" s="1"/>
      <c r="B146" s="2"/>
      <c r="C146" s="13" t="s">
        <v>1224</v>
      </c>
      <c r="D146" s="2"/>
      <c r="E146" s="2"/>
      <c r="F146" s="2"/>
      <c r="G146" s="2"/>
      <c r="H146" s="2"/>
      <c r="I146" s="2"/>
    </row>
    <row r="147" spans="1:9" x14ac:dyDescent="0.15">
      <c r="A147" s="14" t="s">
        <v>17</v>
      </c>
      <c r="B147" s="16" t="s">
        <v>4</v>
      </c>
      <c r="C147" s="16"/>
      <c r="D147" s="16"/>
      <c r="E147" s="16"/>
      <c r="F147" s="16"/>
      <c r="G147" s="16"/>
      <c r="H147" s="16"/>
      <c r="I147" s="16"/>
    </row>
    <row r="148" spans="1:9" x14ac:dyDescent="0.15">
      <c r="A148" s="1" t="s">
        <v>208</v>
      </c>
      <c r="B148" s="2" t="s">
        <v>18</v>
      </c>
      <c r="C148" s="2" t="s">
        <v>127</v>
      </c>
      <c r="D148" s="2" t="s">
        <v>599</v>
      </c>
      <c r="E148" s="2" t="s">
        <v>601</v>
      </c>
      <c r="F148" s="23" t="s">
        <v>1184</v>
      </c>
      <c r="G148" s="2" t="s">
        <v>600</v>
      </c>
      <c r="H148" s="2" t="s">
        <v>602</v>
      </c>
      <c r="I148" s="2"/>
    </row>
    <row r="149" spans="1:9" x14ac:dyDescent="0.15">
      <c r="A149" s="1"/>
      <c r="B149" s="2"/>
      <c r="C149" s="2" t="s">
        <v>128</v>
      </c>
      <c r="D149" s="2" t="s">
        <v>513</v>
      </c>
      <c r="E149" s="2" t="s">
        <v>514</v>
      </c>
      <c r="F149" s="6" t="str">
        <f>HYPERLINK("https://rmda.kulib.kyoto-u.ac.jp/item/RB00005866")</f>
        <v>https://rmda.kulib.kyoto-u.ac.jp/item/RB00005866</v>
      </c>
      <c r="G149" s="2" t="s">
        <v>515</v>
      </c>
      <c r="H149" s="2"/>
      <c r="I149" s="2"/>
    </row>
    <row r="150" spans="1:9" x14ac:dyDescent="0.15">
      <c r="A150" s="1"/>
      <c r="B150" s="2"/>
      <c r="C150" s="2"/>
      <c r="D150" s="2" t="s">
        <v>516</v>
      </c>
      <c r="E150" s="2" t="s">
        <v>514</v>
      </c>
      <c r="F150" s="6" t="str">
        <f>HYPERLINK("https://rmda.kulib.kyoto-u.ac.jp/item/RB00005867")</f>
        <v>https://rmda.kulib.kyoto-u.ac.jp/item/RB00005867</v>
      </c>
      <c r="G150" s="2" t="s">
        <v>515</v>
      </c>
      <c r="H150" s="2"/>
      <c r="I150" s="2"/>
    </row>
    <row r="151" spans="1:9" x14ac:dyDescent="0.15">
      <c r="A151" s="1" t="s">
        <v>209</v>
      </c>
      <c r="B151" s="2" t="s">
        <v>19</v>
      </c>
      <c r="C151" s="2" t="s">
        <v>129</v>
      </c>
      <c r="D151" s="2" t="s">
        <v>511</v>
      </c>
      <c r="E151" s="2" t="s">
        <v>509</v>
      </c>
      <c r="F151" s="6" t="str">
        <f>HYPERLINK("https://rmda.kulib.kyoto-u.ac.jp/item/RB00000637")</f>
        <v>https://rmda.kulib.kyoto-u.ac.jp/item/RB00000637</v>
      </c>
      <c r="G151" s="2" t="s">
        <v>512</v>
      </c>
      <c r="H151" s="2"/>
      <c r="I151" s="2"/>
    </row>
    <row r="152" spans="1:9" x14ac:dyDescent="0.15">
      <c r="A152" s="1"/>
      <c r="B152" s="2"/>
      <c r="C152" s="2" t="s">
        <v>130</v>
      </c>
      <c r="D152" s="2" t="s">
        <v>508</v>
      </c>
      <c r="E152" s="2" t="s">
        <v>509</v>
      </c>
      <c r="F152" s="6" t="str">
        <f>HYPERLINK("https://rmda.kulib.kyoto-u.ac.jp/item/RB00000631")</f>
        <v>https://rmda.kulib.kyoto-u.ac.jp/item/RB00000631</v>
      </c>
      <c r="G152" s="2" t="s">
        <v>510</v>
      </c>
      <c r="H152" s="2"/>
      <c r="I152" s="2"/>
    </row>
    <row r="153" spans="1:9" x14ac:dyDescent="0.15">
      <c r="A153" s="1" t="s">
        <v>210</v>
      </c>
      <c r="B153" s="2" t="s">
        <v>20</v>
      </c>
      <c r="C153" s="2" t="s">
        <v>131</v>
      </c>
      <c r="D153" s="2" t="s">
        <v>496</v>
      </c>
      <c r="E153" s="2" t="s">
        <v>497</v>
      </c>
      <c r="F153" s="6" t="str">
        <f>HYPERLINK("https://rmda.kulib.kyoto-u.ac.jp/item/RB00000554")</f>
        <v>https://rmda.kulib.kyoto-u.ac.jp/item/RB00000554</v>
      </c>
      <c r="G153" s="2" t="s">
        <v>498</v>
      </c>
      <c r="H153" s="2"/>
      <c r="I153" s="2"/>
    </row>
    <row r="154" spans="1:9" x14ac:dyDescent="0.15">
      <c r="A154" s="1"/>
      <c r="B154" s="2"/>
      <c r="C154" s="2"/>
      <c r="D154" s="2" t="s">
        <v>496</v>
      </c>
      <c r="E154" s="2" t="s">
        <v>497</v>
      </c>
      <c r="F154" s="6" t="str">
        <f>HYPERLINK("https://rmda.kulib.kyoto-u.ac.jp/item/RB00001829")</f>
        <v>https://rmda.kulib.kyoto-u.ac.jp/item/RB00001829</v>
      </c>
      <c r="G154" s="2" t="s">
        <v>498</v>
      </c>
      <c r="H154" s="2"/>
      <c r="I154" s="2"/>
    </row>
    <row r="155" spans="1:9" x14ac:dyDescent="0.15">
      <c r="A155" s="1"/>
      <c r="B155" s="2"/>
      <c r="C155" s="2" t="s">
        <v>132</v>
      </c>
      <c r="D155" s="2" t="s">
        <v>499</v>
      </c>
      <c r="E155" s="2" t="s">
        <v>468</v>
      </c>
      <c r="F155" s="6" t="str">
        <f>HYPERLINK("https://rmda.kulib.kyoto-u.ac.jp/item/RB00003909")</f>
        <v>https://rmda.kulib.kyoto-u.ac.jp/item/RB00003909</v>
      </c>
      <c r="G155" s="2" t="s">
        <v>500</v>
      </c>
      <c r="H155" s="2"/>
      <c r="I155" s="2"/>
    </row>
    <row r="156" spans="1:9" x14ac:dyDescent="0.15">
      <c r="A156" s="1"/>
      <c r="B156" s="2"/>
      <c r="C156" s="2"/>
      <c r="D156" s="2" t="s">
        <v>499</v>
      </c>
      <c r="E156" s="2" t="s">
        <v>468</v>
      </c>
      <c r="F156" s="6" t="str">
        <f>HYPERLINK("https://rmda.kulib.kyoto-u.ac.jp/item/RB00003910")</f>
        <v>https://rmda.kulib.kyoto-u.ac.jp/item/RB00003910</v>
      </c>
      <c r="G156" s="2" t="s">
        <v>500</v>
      </c>
      <c r="H156" s="2"/>
      <c r="I156" s="2"/>
    </row>
    <row r="157" spans="1:9" x14ac:dyDescent="0.15">
      <c r="A157" s="1"/>
      <c r="B157" s="2"/>
      <c r="C157" s="2" t="s">
        <v>133</v>
      </c>
      <c r="D157" s="2" t="s">
        <v>501</v>
      </c>
      <c r="E157" s="2" t="s">
        <v>497</v>
      </c>
      <c r="F157" s="6" t="str">
        <f>HYPERLINK("https://rmda.kulib.kyoto-u.ac.jp/item/RB00001115")</f>
        <v>https://rmda.kulib.kyoto-u.ac.jp/item/RB00001115</v>
      </c>
      <c r="G157" s="2" t="s">
        <v>502</v>
      </c>
      <c r="H157" s="2"/>
      <c r="I157" s="2"/>
    </row>
    <row r="158" spans="1:9" x14ac:dyDescent="0.15">
      <c r="A158" s="1"/>
      <c r="B158" s="2"/>
      <c r="C158" s="13" t="s">
        <v>1225</v>
      </c>
      <c r="D158" s="2"/>
      <c r="E158" s="2"/>
      <c r="F158" s="2"/>
      <c r="G158" s="2"/>
      <c r="H158" s="2"/>
      <c r="I158" s="2"/>
    </row>
    <row r="159" spans="1:9" ht="27" x14ac:dyDescent="0.15">
      <c r="A159" s="1"/>
      <c r="B159" s="2"/>
      <c r="C159" s="2" t="s">
        <v>134</v>
      </c>
      <c r="D159" s="2" t="s">
        <v>134</v>
      </c>
      <c r="E159" s="24" t="s">
        <v>603</v>
      </c>
      <c r="F159" s="23" t="s">
        <v>1185</v>
      </c>
      <c r="G159" s="2"/>
      <c r="H159" s="2"/>
      <c r="I159" s="2"/>
    </row>
    <row r="160" spans="1:9" ht="27" x14ac:dyDescent="0.15">
      <c r="A160" s="1"/>
      <c r="B160" s="2"/>
      <c r="C160" s="2"/>
      <c r="D160" s="2" t="s">
        <v>134</v>
      </c>
      <c r="E160" s="24" t="s">
        <v>603</v>
      </c>
      <c r="F160" s="23" t="s">
        <v>1186</v>
      </c>
      <c r="G160" s="2"/>
      <c r="H160" s="2"/>
      <c r="I160" s="2"/>
    </row>
    <row r="161" spans="1:9" x14ac:dyDescent="0.15">
      <c r="A161" s="1"/>
      <c r="B161" s="2"/>
      <c r="C161" s="2" t="s">
        <v>135</v>
      </c>
      <c r="D161" s="2" t="s">
        <v>503</v>
      </c>
      <c r="E161" s="2" t="s">
        <v>504</v>
      </c>
      <c r="F161" s="6" t="str">
        <f>HYPERLINK("https://rmda.kulib.kyoto-u.ac.jp/item/RB00000295")</f>
        <v>https://rmda.kulib.kyoto-u.ac.jp/item/RB00000295</v>
      </c>
      <c r="G161" s="2" t="s">
        <v>505</v>
      </c>
      <c r="H161" s="2" t="s">
        <v>491</v>
      </c>
      <c r="I161" s="2"/>
    </row>
    <row r="162" spans="1:9" x14ac:dyDescent="0.15">
      <c r="A162" s="1"/>
      <c r="B162" s="2"/>
      <c r="C162" s="2" t="s">
        <v>136</v>
      </c>
      <c r="D162" s="2" t="s">
        <v>467</v>
      </c>
      <c r="E162" s="2" t="s">
        <v>468</v>
      </c>
      <c r="F162" s="6" t="str">
        <f>HYPERLINK("https://rmda.kulib.kyoto-u.ac.jp/item/RB00002381")</f>
        <v>https://rmda.kulib.kyoto-u.ac.jp/item/RB00002381</v>
      </c>
      <c r="G162" s="2" t="s">
        <v>469</v>
      </c>
      <c r="H162" s="2" t="s">
        <v>491</v>
      </c>
      <c r="I162" s="2"/>
    </row>
    <row r="163" spans="1:9" x14ac:dyDescent="0.15">
      <c r="A163" s="1"/>
      <c r="B163" s="2"/>
      <c r="C163" s="2" t="s">
        <v>137</v>
      </c>
      <c r="D163" s="2" t="s">
        <v>137</v>
      </c>
      <c r="E163" s="2" t="s">
        <v>506</v>
      </c>
      <c r="F163" s="6" t="str">
        <f>HYPERLINK("https://rmda.kulib.kyoto-u.ac.jp/item/RB00000568")</f>
        <v>https://rmda.kulib.kyoto-u.ac.jp/item/RB00000568</v>
      </c>
      <c r="G163" s="2" t="s">
        <v>507</v>
      </c>
      <c r="H163" s="2"/>
      <c r="I163" s="2"/>
    </row>
    <row r="164" spans="1:9" x14ac:dyDescent="0.15">
      <c r="A164" s="1"/>
      <c r="B164" s="2"/>
      <c r="C164" s="2" t="s">
        <v>138</v>
      </c>
      <c r="D164" s="2" t="s">
        <v>137</v>
      </c>
      <c r="E164" s="2" t="s">
        <v>506</v>
      </c>
      <c r="F164" s="6" t="str">
        <f>HYPERLINK("https://rmda.kulib.kyoto-u.ac.jp/item/RB00000569")</f>
        <v>https://rmda.kulib.kyoto-u.ac.jp/item/RB00000569</v>
      </c>
      <c r="G164" s="2" t="s">
        <v>507</v>
      </c>
      <c r="H164" s="2"/>
      <c r="I164" s="2"/>
    </row>
    <row r="165" spans="1:9" x14ac:dyDescent="0.15">
      <c r="A165" s="1"/>
      <c r="B165" s="2"/>
      <c r="C165" s="2"/>
      <c r="D165" s="2" t="s">
        <v>137</v>
      </c>
      <c r="E165" s="2" t="s">
        <v>506</v>
      </c>
      <c r="F165" s="6" t="str">
        <f>HYPERLINK("https://rmda.kulib.kyoto-u.ac.jp/item/RB00000570")</f>
        <v>https://rmda.kulib.kyoto-u.ac.jp/item/RB00000570</v>
      </c>
      <c r="G165" s="2" t="s">
        <v>507</v>
      </c>
      <c r="H165" s="2"/>
      <c r="I165" s="2"/>
    </row>
    <row r="166" spans="1:9" x14ac:dyDescent="0.15">
      <c r="A166" s="1"/>
      <c r="B166" s="2"/>
      <c r="C166" s="2"/>
      <c r="D166" s="2" t="s">
        <v>137</v>
      </c>
      <c r="E166" s="2" t="s">
        <v>506</v>
      </c>
      <c r="F166" s="6" t="str">
        <f>HYPERLINK("https://rmda.kulib.kyoto-u.ac.jp/item/RB00000571")</f>
        <v>https://rmda.kulib.kyoto-u.ac.jp/item/RB00000571</v>
      </c>
      <c r="G166" s="2" t="s">
        <v>507</v>
      </c>
      <c r="H166" s="2"/>
      <c r="I166" s="2"/>
    </row>
    <row r="167" spans="1:9" x14ac:dyDescent="0.15">
      <c r="A167" s="1"/>
      <c r="B167" s="2"/>
      <c r="C167" s="2"/>
      <c r="D167" s="2" t="s">
        <v>137</v>
      </c>
      <c r="E167" s="2" t="s">
        <v>506</v>
      </c>
      <c r="F167" s="6" t="str">
        <f>HYPERLINK("https://rmda.kulib.kyoto-u.ac.jp/item/RB00000572")</f>
        <v>https://rmda.kulib.kyoto-u.ac.jp/item/RB00000572</v>
      </c>
      <c r="G167" s="2" t="s">
        <v>507</v>
      </c>
      <c r="H167" s="2"/>
      <c r="I167" s="2"/>
    </row>
    <row r="168" spans="1:9" x14ac:dyDescent="0.15">
      <c r="A168" s="1">
        <v>39</v>
      </c>
      <c r="B168" s="2" t="s">
        <v>21</v>
      </c>
      <c r="C168" s="2" t="s">
        <v>139</v>
      </c>
      <c r="D168" s="2" t="s">
        <v>278</v>
      </c>
      <c r="E168" s="2" t="s">
        <v>279</v>
      </c>
      <c r="F168" s="6" t="str">
        <f>HYPERLINK("https://rmda.kulib.kyoto-u.ac.jp/item/RB00002788")</f>
        <v>https://rmda.kulib.kyoto-u.ac.jp/item/RB00002788</v>
      </c>
      <c r="G168" s="2" t="s">
        <v>280</v>
      </c>
      <c r="H168" s="2"/>
      <c r="I168" s="2"/>
    </row>
    <row r="169" spans="1:9" x14ac:dyDescent="0.15">
      <c r="A169" s="1"/>
      <c r="B169" s="2"/>
      <c r="C169" s="2" t="s">
        <v>605</v>
      </c>
      <c r="D169" s="2" t="s">
        <v>606</v>
      </c>
      <c r="E169" s="2" t="s">
        <v>279</v>
      </c>
      <c r="F169" s="23" t="s">
        <v>1187</v>
      </c>
      <c r="G169" s="2"/>
      <c r="H169" s="2" t="s">
        <v>604</v>
      </c>
      <c r="I169" s="2" t="s">
        <v>594</v>
      </c>
    </row>
    <row r="170" spans="1:9" x14ac:dyDescent="0.15">
      <c r="A170" s="1">
        <v>40</v>
      </c>
      <c r="B170" s="2" t="s">
        <v>22</v>
      </c>
      <c r="C170" s="2" t="s">
        <v>140</v>
      </c>
      <c r="D170" s="2" t="s">
        <v>281</v>
      </c>
      <c r="E170" s="2" t="s">
        <v>282</v>
      </c>
      <c r="F170" s="6" t="str">
        <f>HYPERLINK("https://rmda.kulib.kyoto-u.ac.jp/item/RB00000370")</f>
        <v>https://rmda.kulib.kyoto-u.ac.jp/item/RB00000370</v>
      </c>
      <c r="G170" s="2" t="s">
        <v>283</v>
      </c>
      <c r="H170" s="2"/>
      <c r="I170" s="2"/>
    </row>
    <row r="171" spans="1:9" x14ac:dyDescent="0.15">
      <c r="A171" s="1"/>
      <c r="B171" s="2"/>
      <c r="C171" s="2" t="s">
        <v>141</v>
      </c>
      <c r="D171" s="2" t="s">
        <v>141</v>
      </c>
      <c r="E171" s="2" t="s">
        <v>238</v>
      </c>
      <c r="F171" s="6" t="str">
        <f>HYPERLINK("https://rmda.kulib.kyoto-u.ac.jp/item/RB00005181")</f>
        <v>https://rmda.kulib.kyoto-u.ac.jp/item/RB00005181</v>
      </c>
      <c r="G171" s="2" t="s">
        <v>284</v>
      </c>
      <c r="H171" s="2"/>
      <c r="I171" s="2"/>
    </row>
    <row r="172" spans="1:9" x14ac:dyDescent="0.15">
      <c r="A172" s="1"/>
      <c r="B172" s="2"/>
      <c r="C172" s="2" t="s">
        <v>142</v>
      </c>
      <c r="D172" s="2" t="s">
        <v>285</v>
      </c>
      <c r="E172" s="2" t="s">
        <v>286</v>
      </c>
      <c r="F172" s="6" t="str">
        <f>HYPERLINK("https://rmda.kulib.kyoto-u.ac.jp/item/RB00000738")</f>
        <v>https://rmda.kulib.kyoto-u.ac.jp/item/RB00000738</v>
      </c>
      <c r="G172" s="2"/>
      <c r="H172" s="2" t="s">
        <v>607</v>
      </c>
      <c r="I172" s="2"/>
    </row>
    <row r="173" spans="1:9" x14ac:dyDescent="0.15">
      <c r="A173" s="1"/>
      <c r="B173" s="2"/>
      <c r="C173" s="2" t="s">
        <v>608</v>
      </c>
      <c r="D173" s="2" t="s">
        <v>142</v>
      </c>
      <c r="E173" s="2" t="s">
        <v>286</v>
      </c>
      <c r="F173" s="23" t="s">
        <v>1188</v>
      </c>
      <c r="G173" s="2"/>
      <c r="H173" s="2" t="s">
        <v>607</v>
      </c>
      <c r="I173" s="2"/>
    </row>
    <row r="174" spans="1:9" x14ac:dyDescent="0.15">
      <c r="A174" s="1"/>
      <c r="B174" s="2"/>
      <c r="C174" s="2"/>
      <c r="D174" s="2" t="s">
        <v>609</v>
      </c>
      <c r="E174" s="2" t="s">
        <v>286</v>
      </c>
      <c r="F174" s="23" t="s">
        <v>1189</v>
      </c>
      <c r="G174" s="2"/>
      <c r="H174" s="2" t="s">
        <v>610</v>
      </c>
      <c r="I174" s="2"/>
    </row>
    <row r="175" spans="1:9" x14ac:dyDescent="0.15">
      <c r="A175" s="1" t="s">
        <v>211</v>
      </c>
      <c r="B175" s="2" t="s">
        <v>23</v>
      </c>
      <c r="C175" s="2" t="s">
        <v>143</v>
      </c>
      <c r="D175" s="2" t="s">
        <v>287</v>
      </c>
      <c r="E175" s="2" t="s">
        <v>288</v>
      </c>
      <c r="F175" s="6" t="str">
        <f>HYPERLINK("https://rmda.kulib.kyoto-u.ac.jp/item/RB00003152")</f>
        <v>https://rmda.kulib.kyoto-u.ac.jp/item/RB00003152</v>
      </c>
      <c r="G175" s="2" t="s">
        <v>289</v>
      </c>
      <c r="H175" s="2"/>
      <c r="I175" s="2"/>
    </row>
    <row r="176" spans="1:9" x14ac:dyDescent="0.15">
      <c r="A176" s="1"/>
      <c r="B176" s="2"/>
      <c r="C176" s="2" t="s">
        <v>646</v>
      </c>
      <c r="D176" s="2" t="s">
        <v>665</v>
      </c>
      <c r="E176" s="2" t="s">
        <v>1226</v>
      </c>
      <c r="F176" s="7" t="s">
        <v>1227</v>
      </c>
      <c r="G176" s="2"/>
      <c r="H176" s="2"/>
      <c r="I176" s="2"/>
    </row>
    <row r="177" spans="1:9" x14ac:dyDescent="0.15">
      <c r="A177" s="1"/>
      <c r="B177" s="2"/>
      <c r="C177" s="2" t="s">
        <v>144</v>
      </c>
      <c r="D177" s="2"/>
      <c r="E177" s="2"/>
      <c r="F177" s="22" t="s">
        <v>584</v>
      </c>
      <c r="G177" s="2"/>
      <c r="H177" s="2" t="s">
        <v>585</v>
      </c>
      <c r="I177" s="2"/>
    </row>
    <row r="178" spans="1:9" x14ac:dyDescent="0.15">
      <c r="A178" s="1"/>
      <c r="B178" s="2"/>
      <c r="C178" s="2"/>
      <c r="D178" s="2" t="s">
        <v>144</v>
      </c>
      <c r="E178" s="2" t="s">
        <v>288</v>
      </c>
      <c r="F178" s="23" t="s">
        <v>1190</v>
      </c>
      <c r="G178" s="2"/>
      <c r="H178" s="2" t="s">
        <v>611</v>
      </c>
      <c r="I178" s="2"/>
    </row>
    <row r="179" spans="1:9" x14ac:dyDescent="0.15">
      <c r="A179" s="1"/>
      <c r="B179" s="2"/>
      <c r="C179" s="2"/>
      <c r="D179" s="2" t="s">
        <v>613</v>
      </c>
      <c r="E179" s="2" t="s">
        <v>288</v>
      </c>
      <c r="F179" s="23" t="s">
        <v>1191</v>
      </c>
      <c r="G179" s="2"/>
      <c r="H179" s="2" t="s">
        <v>612</v>
      </c>
      <c r="I179" s="2"/>
    </row>
    <row r="180" spans="1:9" x14ac:dyDescent="0.15">
      <c r="A180" s="1" t="s">
        <v>212</v>
      </c>
      <c r="B180" s="2" t="s">
        <v>24</v>
      </c>
      <c r="C180" s="2" t="s">
        <v>145</v>
      </c>
      <c r="D180" s="2" t="s">
        <v>290</v>
      </c>
      <c r="E180" s="2" t="s">
        <v>291</v>
      </c>
      <c r="F180" s="6" t="str">
        <f>HYPERLINK("https://rmda.kulib.kyoto-u.ac.jp/item/RB00000583")</f>
        <v>https://rmda.kulib.kyoto-u.ac.jp/item/RB00000583</v>
      </c>
      <c r="G180" s="2" t="s">
        <v>292</v>
      </c>
      <c r="H180" s="2"/>
      <c r="I180" s="2"/>
    </row>
    <row r="181" spans="1:9" x14ac:dyDescent="0.15">
      <c r="A181" s="1"/>
      <c r="B181" s="2"/>
      <c r="C181" s="2"/>
      <c r="D181" s="2" t="s">
        <v>293</v>
      </c>
      <c r="E181" s="2" t="s">
        <v>294</v>
      </c>
      <c r="F181" s="6" t="str">
        <f>HYPERLINK("https://rmda.kulib.kyoto-u.ac.jp/item/RB00002677")</f>
        <v>https://rmda.kulib.kyoto-u.ac.jp/item/RB00002677</v>
      </c>
      <c r="G181" s="2" t="s">
        <v>295</v>
      </c>
      <c r="H181" s="2"/>
      <c r="I181" s="2"/>
    </row>
    <row r="182" spans="1:9" x14ac:dyDescent="0.15">
      <c r="A182" s="1"/>
      <c r="B182" s="2"/>
      <c r="C182" s="2" t="s">
        <v>146</v>
      </c>
      <c r="D182" s="2" t="s">
        <v>296</v>
      </c>
      <c r="E182" s="2" t="s">
        <v>297</v>
      </c>
      <c r="F182" s="6" t="str">
        <f>HYPERLINK("https://rmda.kulib.kyoto-u.ac.jp/item/RB00000615")</f>
        <v>https://rmda.kulib.kyoto-u.ac.jp/item/RB00000615</v>
      </c>
      <c r="G182" s="2" t="s">
        <v>298</v>
      </c>
      <c r="H182" s="2"/>
      <c r="I182" s="2"/>
    </row>
    <row r="183" spans="1:9" x14ac:dyDescent="0.15">
      <c r="A183" s="1"/>
      <c r="B183" s="2"/>
      <c r="C183" s="2"/>
      <c r="D183" s="2" t="s">
        <v>146</v>
      </c>
      <c r="E183" s="2" t="s">
        <v>297</v>
      </c>
      <c r="F183" s="21" t="s">
        <v>649</v>
      </c>
      <c r="G183" s="2"/>
      <c r="H183" s="2" t="s">
        <v>650</v>
      </c>
      <c r="I183" s="2"/>
    </row>
    <row r="184" spans="1:9" x14ac:dyDescent="0.15">
      <c r="A184" s="1"/>
      <c r="B184" s="2"/>
      <c r="C184" s="2"/>
      <c r="D184" s="51" t="s">
        <v>653</v>
      </c>
      <c r="E184" s="51" t="s">
        <v>1315</v>
      </c>
      <c r="F184" s="21" t="s">
        <v>652</v>
      </c>
      <c r="G184" s="2"/>
      <c r="H184" s="2"/>
      <c r="I184" s="2"/>
    </row>
    <row r="185" spans="1:9" x14ac:dyDescent="0.15">
      <c r="A185" s="1"/>
      <c r="B185" s="2"/>
      <c r="C185" s="2"/>
      <c r="D185" s="51" t="s">
        <v>655</v>
      </c>
      <c r="E185" s="51" t="s">
        <v>1315</v>
      </c>
      <c r="F185" s="21" t="s">
        <v>654</v>
      </c>
      <c r="G185" s="2"/>
      <c r="H185" s="2"/>
      <c r="I185" s="2"/>
    </row>
    <row r="186" spans="1:9" x14ac:dyDescent="0.15">
      <c r="A186" s="1"/>
      <c r="B186" s="2"/>
      <c r="C186" s="2"/>
      <c r="D186" s="51" t="s">
        <v>657</v>
      </c>
      <c r="E186" s="51" t="s">
        <v>658</v>
      </c>
      <c r="F186" s="21" t="s">
        <v>656</v>
      </c>
      <c r="G186" s="2"/>
      <c r="H186" s="2"/>
      <c r="I186" s="2"/>
    </row>
    <row r="187" spans="1:9" x14ac:dyDescent="0.15">
      <c r="A187" s="1"/>
      <c r="B187" s="2"/>
      <c r="C187" s="2" t="s">
        <v>147</v>
      </c>
      <c r="D187" s="2"/>
      <c r="E187" s="52"/>
      <c r="F187" s="21" t="s">
        <v>651</v>
      </c>
      <c r="G187" s="2"/>
      <c r="H187" s="2"/>
      <c r="I187" s="2"/>
    </row>
    <row r="188" spans="1:9" x14ac:dyDescent="0.15">
      <c r="A188" s="1">
        <v>53</v>
      </c>
      <c r="B188" s="2" t="s">
        <v>25</v>
      </c>
      <c r="C188" s="2" t="s">
        <v>148</v>
      </c>
      <c r="D188" s="2" t="s">
        <v>148</v>
      </c>
      <c r="E188" s="2" t="s">
        <v>299</v>
      </c>
      <c r="F188" s="6" t="str">
        <f>HYPERLINK("https://rmda.kulib.kyoto-u.ac.jp/item/RB00003569")</f>
        <v>https://rmda.kulib.kyoto-u.ac.jp/item/RB00003569</v>
      </c>
      <c r="G188" s="2" t="s">
        <v>300</v>
      </c>
      <c r="H188" s="2"/>
      <c r="I188" s="2"/>
    </row>
    <row r="189" spans="1:9" x14ac:dyDescent="0.15">
      <c r="A189" s="1"/>
      <c r="B189" s="2"/>
      <c r="C189" s="2"/>
      <c r="D189" s="2" t="s">
        <v>301</v>
      </c>
      <c r="E189" s="2" t="s">
        <v>299</v>
      </c>
      <c r="F189" s="6" t="str">
        <f>HYPERLINK("https://rmda.kulib.kyoto-u.ac.jp/item/RB00003570")</f>
        <v>https://rmda.kulib.kyoto-u.ac.jp/item/RB00003570</v>
      </c>
      <c r="G189" s="2" t="s">
        <v>300</v>
      </c>
      <c r="H189" s="2"/>
      <c r="I189" s="2"/>
    </row>
    <row r="190" spans="1:9" x14ac:dyDescent="0.15">
      <c r="A190" s="1"/>
      <c r="B190" s="2"/>
      <c r="C190" s="2"/>
      <c r="D190" s="2" t="s">
        <v>302</v>
      </c>
      <c r="E190" s="2" t="s">
        <v>299</v>
      </c>
      <c r="F190" s="6" t="str">
        <f>HYPERLINK("https://rmda.kulib.kyoto-u.ac.jp/item/RB00003571")</f>
        <v>https://rmda.kulib.kyoto-u.ac.jp/item/RB00003571</v>
      </c>
      <c r="G190" s="2" t="s">
        <v>300</v>
      </c>
      <c r="H190" s="2"/>
      <c r="I190" s="2"/>
    </row>
    <row r="191" spans="1:9" x14ac:dyDescent="0.15">
      <c r="A191" s="1"/>
      <c r="B191" s="2"/>
      <c r="C191" s="2" t="s">
        <v>149</v>
      </c>
      <c r="D191" s="2" t="s">
        <v>149</v>
      </c>
      <c r="E191" s="2" t="s">
        <v>303</v>
      </c>
      <c r="F191" s="6" t="str">
        <f>HYPERLINK("https://rmda.kulib.kyoto-u.ac.jp/item/RB00005515")</f>
        <v>https://rmda.kulib.kyoto-u.ac.jp/item/RB00005515</v>
      </c>
      <c r="G191" s="2" t="s">
        <v>304</v>
      </c>
      <c r="H191" s="2"/>
      <c r="I191" s="2"/>
    </row>
    <row r="192" spans="1:9" x14ac:dyDescent="0.15">
      <c r="A192" s="1"/>
      <c r="B192" s="2"/>
      <c r="C192" s="2"/>
      <c r="D192" s="2" t="s">
        <v>149</v>
      </c>
      <c r="E192" s="2" t="s">
        <v>303</v>
      </c>
      <c r="F192" s="6" t="str">
        <f>HYPERLINK("https://rmda.kulib.kyoto-u.ac.jp/item/RB00005516")</f>
        <v>https://rmda.kulib.kyoto-u.ac.jp/item/RB00005516</v>
      </c>
      <c r="G192" s="2" t="s">
        <v>304</v>
      </c>
      <c r="H192" s="2"/>
      <c r="I192" s="2"/>
    </row>
    <row r="193" spans="1:9" x14ac:dyDescent="0.15">
      <c r="A193" s="1"/>
      <c r="B193" s="2"/>
      <c r="C193" s="2" t="s">
        <v>150</v>
      </c>
      <c r="D193" s="2"/>
      <c r="E193" s="2"/>
      <c r="F193" s="21" t="s">
        <v>637</v>
      </c>
      <c r="G193" s="2"/>
      <c r="H193" s="2"/>
      <c r="I193" s="2"/>
    </row>
    <row r="194" spans="1:9" x14ac:dyDescent="0.15">
      <c r="A194" s="1"/>
      <c r="B194" s="2"/>
      <c r="C194" s="2"/>
      <c r="D194" s="2"/>
      <c r="E194" s="3"/>
      <c r="F194" s="21" t="s">
        <v>636</v>
      </c>
      <c r="G194" s="2"/>
      <c r="H194" s="2"/>
      <c r="I194" s="2"/>
    </row>
    <row r="195" spans="1:9" x14ac:dyDescent="0.15">
      <c r="A195" s="1">
        <v>54</v>
      </c>
      <c r="B195" s="2" t="s">
        <v>26</v>
      </c>
      <c r="C195" s="2" t="s">
        <v>27</v>
      </c>
      <c r="D195" s="2" t="s">
        <v>305</v>
      </c>
      <c r="E195" s="2" t="s">
        <v>306</v>
      </c>
      <c r="F195" s="6" t="str">
        <f>HYPERLINK("https://rmda.kulib.kyoto-u.ac.jp/item/RB00000367")</f>
        <v>https://rmda.kulib.kyoto-u.ac.jp/item/RB00000367</v>
      </c>
      <c r="G195" s="2" t="s">
        <v>307</v>
      </c>
      <c r="H195" s="2"/>
      <c r="I195" s="2"/>
    </row>
    <row r="196" spans="1:9" x14ac:dyDescent="0.15">
      <c r="A196" s="1">
        <v>55</v>
      </c>
      <c r="B196" s="2" t="s">
        <v>28</v>
      </c>
      <c r="C196" s="2" t="s">
        <v>151</v>
      </c>
      <c r="D196" s="2" t="s">
        <v>315</v>
      </c>
      <c r="E196" s="2" t="s">
        <v>312</v>
      </c>
      <c r="F196" s="6" t="str">
        <f>HYPERLINK("https://rmda.kulib.kyoto-u.ac.jp/item/RB00000384")</f>
        <v>https://rmda.kulib.kyoto-u.ac.jp/item/RB00000384</v>
      </c>
      <c r="G196" s="2" t="s">
        <v>313</v>
      </c>
      <c r="H196" s="2"/>
      <c r="I196" s="2"/>
    </row>
    <row r="197" spans="1:9" x14ac:dyDescent="0.15">
      <c r="A197" s="1"/>
      <c r="B197" s="2"/>
      <c r="C197" s="2"/>
      <c r="D197" s="2" t="s">
        <v>316</v>
      </c>
      <c r="E197" s="2" t="s">
        <v>312</v>
      </c>
      <c r="F197" s="6" t="str">
        <f>HYPERLINK("https://rmda.kulib.kyoto-u.ac.jp/item/RB00005654")</f>
        <v>https://rmda.kulib.kyoto-u.ac.jp/item/RB00005654</v>
      </c>
      <c r="G197" s="2" t="s">
        <v>313</v>
      </c>
      <c r="H197" s="2"/>
      <c r="I197" s="2"/>
    </row>
    <row r="198" spans="1:9" x14ac:dyDescent="0.15">
      <c r="A198" s="1"/>
      <c r="B198" s="2"/>
      <c r="C198" s="2" t="s">
        <v>308</v>
      </c>
      <c r="D198" s="2" t="s">
        <v>314</v>
      </c>
      <c r="E198" s="2" t="s">
        <v>312</v>
      </c>
      <c r="F198" s="6" t="str">
        <f>HYPERLINK("https://rmda.kulib.kyoto-u.ac.jp/item/RB00005655")</f>
        <v>https://rmda.kulib.kyoto-u.ac.jp/item/RB00005655</v>
      </c>
      <c r="G198" s="2" t="s">
        <v>313</v>
      </c>
      <c r="H198" s="2"/>
      <c r="I198" s="2"/>
    </row>
    <row r="199" spans="1:9" x14ac:dyDescent="0.15">
      <c r="A199" s="1"/>
      <c r="B199" s="2"/>
      <c r="C199" s="2" t="s">
        <v>309</v>
      </c>
      <c r="D199" s="26" t="s">
        <v>660</v>
      </c>
      <c r="E199" s="26" t="s">
        <v>661</v>
      </c>
      <c r="F199" s="21" t="s">
        <v>659</v>
      </c>
      <c r="G199" s="2"/>
      <c r="H199" s="2"/>
      <c r="I199" s="2"/>
    </row>
    <row r="200" spans="1:9" x14ac:dyDescent="0.15">
      <c r="A200" s="1"/>
      <c r="B200" s="2"/>
      <c r="C200" s="2" t="s">
        <v>310</v>
      </c>
      <c r="D200" s="2" t="s">
        <v>311</v>
      </c>
      <c r="E200" s="2" t="s">
        <v>312</v>
      </c>
      <c r="F200" s="6" t="str">
        <f>HYPERLINK("https://rmda.kulib.kyoto-u.ac.jp/item/RB00000755")</f>
        <v>https://rmda.kulib.kyoto-u.ac.jp/item/RB00000755</v>
      </c>
      <c r="G200" s="2" t="s">
        <v>313</v>
      </c>
      <c r="H200" s="2"/>
      <c r="I200" s="2"/>
    </row>
    <row r="201" spans="1:9" x14ac:dyDescent="0.15">
      <c r="A201" s="1"/>
      <c r="B201" s="2"/>
      <c r="C201" s="2"/>
      <c r="D201" s="2" t="s">
        <v>311</v>
      </c>
      <c r="E201" s="2" t="s">
        <v>312</v>
      </c>
      <c r="F201" s="6" t="str">
        <f>HYPERLINK("https://rmda.kulib.kyoto-u.ac.jp/item/RB00005656")</f>
        <v>https://rmda.kulib.kyoto-u.ac.jp/item/RB00005656</v>
      </c>
      <c r="G201" s="2" t="s">
        <v>313</v>
      </c>
      <c r="H201" s="2"/>
      <c r="I201" s="2"/>
    </row>
    <row r="202" spans="1:9" x14ac:dyDescent="0.15">
      <c r="A202" s="2">
        <v>56</v>
      </c>
      <c r="B202" s="2" t="s">
        <v>29</v>
      </c>
      <c r="C202" s="2" t="s">
        <v>30</v>
      </c>
      <c r="D202" s="2" t="s">
        <v>317</v>
      </c>
      <c r="E202" s="2" t="s">
        <v>318</v>
      </c>
      <c r="F202" s="6" t="str">
        <f>HYPERLINK("https://rmda.kulib.kyoto-u.ac.jp/item/RB00000229")</f>
        <v>https://rmda.kulib.kyoto-u.ac.jp/item/RB00000229</v>
      </c>
      <c r="G202" s="2" t="s">
        <v>319</v>
      </c>
      <c r="H202" s="2"/>
      <c r="I202" s="2"/>
    </row>
    <row r="203" spans="1:9" x14ac:dyDescent="0.15">
      <c r="A203" s="2"/>
      <c r="B203" s="2"/>
      <c r="C203" s="2"/>
      <c r="D203" s="2" t="s">
        <v>320</v>
      </c>
      <c r="E203" s="2" t="s">
        <v>318</v>
      </c>
      <c r="F203" s="6" t="str">
        <f>HYPERLINK("https://rmda.kulib.kyoto-u.ac.jp/item/RB00002581")</f>
        <v>https://rmda.kulib.kyoto-u.ac.jp/item/RB00002581</v>
      </c>
      <c r="G203" s="2" t="s">
        <v>319</v>
      </c>
      <c r="H203" s="2"/>
      <c r="I203" s="2"/>
    </row>
    <row r="204" spans="1:9" x14ac:dyDescent="0.15">
      <c r="A204" s="1" t="s">
        <v>213</v>
      </c>
      <c r="B204" s="2" t="s">
        <v>1229</v>
      </c>
      <c r="C204" s="2" t="s">
        <v>152</v>
      </c>
      <c r="D204" s="2" t="s">
        <v>152</v>
      </c>
      <c r="E204" s="2" t="s">
        <v>489</v>
      </c>
      <c r="F204" s="6" t="str">
        <f>HYPERLINK("https://rmda.kulib.kyoto-u.ac.jp/item/RB00005779")</f>
        <v>https://rmda.kulib.kyoto-u.ac.jp/item/RB00005779</v>
      </c>
      <c r="G204" s="2" t="s">
        <v>490</v>
      </c>
      <c r="H204" s="2"/>
      <c r="I204" s="2"/>
    </row>
    <row r="205" spans="1:9" x14ac:dyDescent="0.15">
      <c r="A205" s="1"/>
      <c r="B205" s="2"/>
      <c r="C205" s="2" t="s">
        <v>153</v>
      </c>
      <c r="D205" s="2" t="s">
        <v>485</v>
      </c>
      <c r="E205" s="27" t="s">
        <v>489</v>
      </c>
      <c r="F205" s="6" t="str">
        <f>HYPERLINK("https://rmda.kulib.kyoto-u.ac.jp/item/RB00001853")</f>
        <v>https://rmda.kulib.kyoto-u.ac.jp/item/RB00001853</v>
      </c>
      <c r="G205" s="2" t="s">
        <v>484</v>
      </c>
      <c r="H205" s="2"/>
      <c r="I205" s="2"/>
    </row>
    <row r="206" spans="1:9" x14ac:dyDescent="0.15">
      <c r="A206" s="1"/>
      <c r="B206" s="2"/>
      <c r="C206" s="2" t="s">
        <v>154</v>
      </c>
      <c r="D206" s="2" t="s">
        <v>492</v>
      </c>
      <c r="E206" s="2" t="s">
        <v>489</v>
      </c>
      <c r="F206" s="6" t="str">
        <f>HYPERLINK("https://rmda.kulib.kyoto-u.ac.jp/item/RB00005056")</f>
        <v>https://rmda.kulib.kyoto-u.ac.jp/item/RB00005056</v>
      </c>
      <c r="G206" s="2" t="s">
        <v>493</v>
      </c>
      <c r="H206" s="2"/>
      <c r="I206" s="2"/>
    </row>
    <row r="207" spans="1:9" x14ac:dyDescent="0.15">
      <c r="A207" s="1"/>
      <c r="B207" s="2"/>
      <c r="C207" s="13" t="s">
        <v>1228</v>
      </c>
      <c r="D207" s="2"/>
      <c r="E207" s="2"/>
      <c r="F207" s="2"/>
      <c r="G207" s="2"/>
      <c r="H207" s="2"/>
      <c r="I207" s="2"/>
    </row>
    <row r="208" spans="1:9" x14ac:dyDescent="0.15">
      <c r="A208" s="1"/>
      <c r="B208" s="2"/>
      <c r="C208" s="2" t="s">
        <v>155</v>
      </c>
      <c r="D208" s="2" t="s">
        <v>494</v>
      </c>
      <c r="E208" s="2" t="s">
        <v>489</v>
      </c>
      <c r="F208" s="6" t="str">
        <f>HYPERLINK("https://rmda.kulib.kyoto-u.ac.jp/item/RB00001191")</f>
        <v>https://rmda.kulib.kyoto-u.ac.jp/item/RB00001191</v>
      </c>
      <c r="G208" s="2" t="s">
        <v>495</v>
      </c>
      <c r="H208" s="2"/>
      <c r="I208" s="2"/>
    </row>
    <row r="209" spans="1:9" x14ac:dyDescent="0.15">
      <c r="A209" s="1">
        <v>60</v>
      </c>
      <c r="B209" s="2" t="s">
        <v>31</v>
      </c>
      <c r="C209" s="2" t="s">
        <v>153</v>
      </c>
      <c r="D209" s="2" t="s">
        <v>153</v>
      </c>
      <c r="E209" s="2" t="s">
        <v>483</v>
      </c>
      <c r="F209" s="6" t="str">
        <f>HYPERLINK("https://rmda.kulib.kyoto-u.ac.jp/item/RB00001852")</f>
        <v>https://rmda.kulib.kyoto-u.ac.jp/item/RB00001852</v>
      </c>
      <c r="G209" s="2" t="s">
        <v>484</v>
      </c>
      <c r="H209" s="2"/>
      <c r="I209" s="2"/>
    </row>
    <row r="210" spans="1:9" x14ac:dyDescent="0.15">
      <c r="A210" s="1"/>
      <c r="B210" s="2"/>
      <c r="C210" s="2" t="s">
        <v>156</v>
      </c>
      <c r="D210" s="2" t="s">
        <v>486</v>
      </c>
      <c r="E210" s="2" t="s">
        <v>487</v>
      </c>
      <c r="F210" s="6" t="str">
        <f>HYPERLINK("https://rmda.kulib.kyoto-u.ac.jp/item/RB00000379")</f>
        <v>https://rmda.kulib.kyoto-u.ac.jp/item/RB00000379</v>
      </c>
      <c r="G210" s="2" t="s">
        <v>488</v>
      </c>
      <c r="H210" s="2"/>
      <c r="I210" s="2"/>
    </row>
    <row r="211" spans="1:9" x14ac:dyDescent="0.15">
      <c r="A211" s="1"/>
      <c r="B211" s="2"/>
      <c r="C211" s="2" t="s">
        <v>877</v>
      </c>
      <c r="D211" s="2" t="s">
        <v>877</v>
      </c>
      <c r="E211" s="2" t="s">
        <v>878</v>
      </c>
      <c r="F211" s="22" t="s">
        <v>876</v>
      </c>
      <c r="G211" s="2" t="s">
        <v>879</v>
      </c>
      <c r="H211" s="2"/>
      <c r="I211" s="2"/>
    </row>
    <row r="212" spans="1:9" x14ac:dyDescent="0.15">
      <c r="A212" s="14" t="s">
        <v>32</v>
      </c>
      <c r="B212" s="16" t="s">
        <v>33</v>
      </c>
      <c r="C212" s="16"/>
      <c r="D212" s="16"/>
      <c r="E212" s="16"/>
      <c r="F212" s="16"/>
      <c r="G212" s="16"/>
      <c r="H212" s="16"/>
      <c r="I212" s="2"/>
    </row>
    <row r="213" spans="1:9" x14ac:dyDescent="0.15">
      <c r="A213" s="1" t="s">
        <v>214</v>
      </c>
      <c r="B213" s="2" t="s">
        <v>34</v>
      </c>
      <c r="C213" s="2" t="s">
        <v>157</v>
      </c>
      <c r="D213" s="2" t="s">
        <v>321</v>
      </c>
      <c r="E213" s="2" t="s">
        <v>322</v>
      </c>
      <c r="F213" s="6" t="str">
        <f>HYPERLINK("https://rmda.kulib.kyoto-u.ac.jp/item/RB00001924")</f>
        <v>https://rmda.kulib.kyoto-u.ac.jp/item/RB00001924</v>
      </c>
      <c r="G213" s="2" t="s">
        <v>323</v>
      </c>
      <c r="H213" s="2"/>
      <c r="I213" s="2"/>
    </row>
    <row r="214" spans="1:9" x14ac:dyDescent="0.15">
      <c r="A214" s="1"/>
      <c r="B214" s="2"/>
      <c r="C214" s="2"/>
      <c r="D214" s="2" t="s">
        <v>321</v>
      </c>
      <c r="E214" s="2" t="s">
        <v>322</v>
      </c>
      <c r="F214" s="6" t="str">
        <f>HYPERLINK("https://rmda.kulib.kyoto-u.ac.jp/item/RB00001925")</f>
        <v>https://rmda.kulib.kyoto-u.ac.jp/item/RB00001925</v>
      </c>
      <c r="G214" s="2" t="s">
        <v>323</v>
      </c>
      <c r="H214" s="2"/>
      <c r="I214" s="2"/>
    </row>
    <row r="215" spans="1:9" x14ac:dyDescent="0.15">
      <c r="A215" s="1"/>
      <c r="B215" s="2"/>
      <c r="C215" s="2" t="s">
        <v>158</v>
      </c>
      <c r="D215" s="2" t="s">
        <v>324</v>
      </c>
      <c r="E215" s="2" t="s">
        <v>322</v>
      </c>
      <c r="F215" s="6" t="str">
        <f>HYPERLINK("https://rmda.kulib.kyoto-u.ac.jp/item/RB00001922")</f>
        <v>https://rmda.kulib.kyoto-u.ac.jp/item/RB00001922</v>
      </c>
      <c r="G215" s="2" t="s">
        <v>325</v>
      </c>
      <c r="H215" s="2"/>
      <c r="I215" s="2"/>
    </row>
    <row r="216" spans="1:9" x14ac:dyDescent="0.15">
      <c r="A216" s="1"/>
      <c r="B216" s="2"/>
      <c r="C216" s="2" t="s">
        <v>159</v>
      </c>
      <c r="D216" s="2" t="s">
        <v>326</v>
      </c>
      <c r="E216" s="2" t="s">
        <v>327</v>
      </c>
      <c r="F216" s="6" t="str">
        <f>HYPERLINK("https://rmda.kulib.kyoto-u.ac.jp/item/RB00005494")</f>
        <v>https://rmda.kulib.kyoto-u.ac.jp/item/RB00005494</v>
      </c>
      <c r="G216" s="2" t="s">
        <v>328</v>
      </c>
      <c r="H216" s="2"/>
      <c r="I216" s="2"/>
    </row>
    <row r="217" spans="1:9" x14ac:dyDescent="0.15">
      <c r="A217" s="1">
        <v>63</v>
      </c>
      <c r="B217" s="2" t="s">
        <v>35</v>
      </c>
      <c r="C217" s="2" t="s">
        <v>36</v>
      </c>
      <c r="D217" s="2"/>
      <c r="E217" s="2"/>
      <c r="F217" s="22" t="s">
        <v>586</v>
      </c>
      <c r="G217" s="2"/>
      <c r="H217" s="2" t="s">
        <v>587</v>
      </c>
      <c r="I217" s="2"/>
    </row>
    <row r="218" spans="1:9" x14ac:dyDescent="0.15">
      <c r="A218" s="1"/>
      <c r="B218" s="2"/>
      <c r="C218" s="2"/>
      <c r="D218" s="2"/>
      <c r="E218" s="2"/>
      <c r="F218" s="23" t="s">
        <v>1192</v>
      </c>
      <c r="G218" s="2"/>
      <c r="H218" s="2"/>
      <c r="I218" s="2"/>
    </row>
    <row r="219" spans="1:9" x14ac:dyDescent="0.15">
      <c r="A219" s="1"/>
      <c r="B219" s="2"/>
      <c r="C219" s="2"/>
      <c r="D219" s="2"/>
      <c r="E219" s="2"/>
      <c r="F219" s="23" t="s">
        <v>1193</v>
      </c>
      <c r="G219" s="2"/>
      <c r="H219" s="2"/>
      <c r="I219" s="2"/>
    </row>
    <row r="220" spans="1:9" x14ac:dyDescent="0.15">
      <c r="A220" s="1"/>
      <c r="B220" s="2"/>
      <c r="C220" s="2"/>
      <c r="D220" s="2"/>
      <c r="E220" s="2"/>
      <c r="F220" s="23" t="s">
        <v>1194</v>
      </c>
      <c r="G220" s="2"/>
      <c r="H220" s="2" t="s">
        <v>614</v>
      </c>
      <c r="I220" s="2" t="s">
        <v>615</v>
      </c>
    </row>
    <row r="221" spans="1:9" x14ac:dyDescent="0.15">
      <c r="A221" s="1">
        <v>64</v>
      </c>
      <c r="B221" s="2" t="s">
        <v>37</v>
      </c>
      <c r="C221" s="2" t="s">
        <v>38</v>
      </c>
      <c r="D221" s="2" t="s">
        <v>38</v>
      </c>
      <c r="E221" s="24" t="s">
        <v>616</v>
      </c>
      <c r="F221" s="23" t="s">
        <v>1195</v>
      </c>
      <c r="G221" s="2"/>
      <c r="H221" s="2"/>
      <c r="I221" s="2"/>
    </row>
    <row r="222" spans="1:9" x14ac:dyDescent="0.15">
      <c r="A222" s="1" t="s">
        <v>215</v>
      </c>
      <c r="B222" s="2" t="s">
        <v>39</v>
      </c>
      <c r="C222" s="2" t="s">
        <v>160</v>
      </c>
      <c r="D222" s="2" t="s">
        <v>160</v>
      </c>
      <c r="E222" s="2" t="s">
        <v>617</v>
      </c>
      <c r="F222" s="23" t="s">
        <v>1196</v>
      </c>
      <c r="G222" s="2" t="s">
        <v>618</v>
      </c>
      <c r="H222" s="2" t="s">
        <v>592</v>
      </c>
      <c r="I222" s="2"/>
    </row>
    <row r="223" spans="1:9" x14ac:dyDescent="0.15">
      <c r="A223" s="1"/>
      <c r="B223" s="2"/>
      <c r="C223" s="2" t="s">
        <v>161</v>
      </c>
      <c r="D223" s="2" t="s">
        <v>329</v>
      </c>
      <c r="E223" s="2" t="s">
        <v>330</v>
      </c>
      <c r="F223" s="6" t="str">
        <f>HYPERLINK("https://rmda.kulib.kyoto-u.ac.jp/item/RB00000468")</f>
        <v>https://rmda.kulib.kyoto-u.ac.jp/item/RB00000468</v>
      </c>
      <c r="G223" s="2" t="s">
        <v>331</v>
      </c>
      <c r="H223" s="2"/>
      <c r="I223" s="2"/>
    </row>
    <row r="224" spans="1:9" x14ac:dyDescent="0.15">
      <c r="A224" s="1"/>
      <c r="B224" s="2"/>
      <c r="C224" s="2"/>
      <c r="D224" s="2" t="s">
        <v>329</v>
      </c>
      <c r="E224" s="2" t="s">
        <v>330</v>
      </c>
      <c r="F224" s="6" t="str">
        <f>HYPERLINK("https://rmda.kulib.kyoto-u.ac.jp/item/RB00001100")</f>
        <v>https://rmda.kulib.kyoto-u.ac.jp/item/RB00001100</v>
      </c>
      <c r="G224" s="2" t="s">
        <v>331</v>
      </c>
      <c r="H224" s="2"/>
      <c r="I224" s="2"/>
    </row>
    <row r="225" spans="1:9" x14ac:dyDescent="0.15">
      <c r="A225" s="1" t="s">
        <v>216</v>
      </c>
      <c r="B225" s="2" t="s">
        <v>40</v>
      </c>
      <c r="C225" s="2" t="s">
        <v>162</v>
      </c>
      <c r="D225" s="2" t="s">
        <v>332</v>
      </c>
      <c r="E225" s="2" t="s">
        <v>333</v>
      </c>
      <c r="F225" s="6" t="str">
        <f>HYPERLINK("https://rmda.kulib.kyoto-u.ac.jp/item/RB00000451")</f>
        <v>https://rmda.kulib.kyoto-u.ac.jp/item/RB00000451</v>
      </c>
      <c r="G225" s="2" t="s">
        <v>334</v>
      </c>
      <c r="H225" s="2"/>
      <c r="I225" s="2"/>
    </row>
    <row r="226" spans="1:9" x14ac:dyDescent="0.15">
      <c r="A226" s="1"/>
      <c r="B226" s="2"/>
      <c r="C226" s="2"/>
      <c r="D226" s="2" t="s">
        <v>335</v>
      </c>
      <c r="E226" s="2" t="s">
        <v>333</v>
      </c>
      <c r="F226" s="6" t="str">
        <f>HYPERLINK("https://rmda.kulib.kyoto-u.ac.jp/item/RB00000943")</f>
        <v>https://rmda.kulib.kyoto-u.ac.jp/item/RB00000943</v>
      </c>
      <c r="G226" s="2" t="s">
        <v>334</v>
      </c>
      <c r="H226" s="2"/>
      <c r="I226" s="2"/>
    </row>
    <row r="227" spans="1:9" x14ac:dyDescent="0.15">
      <c r="A227" s="1"/>
      <c r="B227" s="2"/>
      <c r="C227" s="2" t="s">
        <v>883</v>
      </c>
      <c r="D227" s="2" t="s">
        <v>883</v>
      </c>
      <c r="E227" s="2" t="s">
        <v>882</v>
      </c>
      <c r="F227" s="22" t="s">
        <v>880</v>
      </c>
      <c r="G227" s="2" t="s">
        <v>881</v>
      </c>
      <c r="H227" s="2"/>
      <c r="I227" s="2"/>
    </row>
    <row r="228" spans="1:9" x14ac:dyDescent="0.15">
      <c r="A228" s="1" t="s">
        <v>217</v>
      </c>
      <c r="B228" s="2" t="s">
        <v>41</v>
      </c>
      <c r="C228" s="2" t="s">
        <v>163</v>
      </c>
      <c r="D228" s="2" t="s">
        <v>336</v>
      </c>
      <c r="E228" s="2" t="s">
        <v>337</v>
      </c>
      <c r="F228" s="6" t="str">
        <f>HYPERLINK("https://rmda.kulib.kyoto-u.ac.jp/item/RB00005752")</f>
        <v>https://rmda.kulib.kyoto-u.ac.jp/item/RB00005752</v>
      </c>
      <c r="G228" s="2" t="s">
        <v>338</v>
      </c>
      <c r="H228" s="2"/>
      <c r="I228" s="2"/>
    </row>
    <row r="229" spans="1:9" x14ac:dyDescent="0.15">
      <c r="A229" s="1"/>
      <c r="B229" s="2"/>
      <c r="C229" s="2"/>
      <c r="D229" s="2" t="s">
        <v>339</v>
      </c>
      <c r="E229" s="2" t="s">
        <v>337</v>
      </c>
      <c r="F229" s="6" t="str">
        <f>HYPERLINK("https://rmda.kulib.kyoto-u.ac.jp/item/RB00005753")</f>
        <v>https://rmda.kulib.kyoto-u.ac.jp/item/RB00005753</v>
      </c>
      <c r="G229" s="2" t="s">
        <v>338</v>
      </c>
      <c r="H229" s="2"/>
      <c r="I229" s="2"/>
    </row>
    <row r="230" spans="1:9" x14ac:dyDescent="0.15">
      <c r="A230" s="1"/>
      <c r="B230" s="2"/>
      <c r="C230" s="2"/>
      <c r="D230" s="2" t="s">
        <v>340</v>
      </c>
      <c r="E230" s="2" t="s">
        <v>337</v>
      </c>
      <c r="F230" s="6" t="str">
        <f>HYPERLINK("https://rmda.kulib.kyoto-u.ac.jp/item/RB00005754")</f>
        <v>https://rmda.kulib.kyoto-u.ac.jp/item/RB00005754</v>
      </c>
      <c r="G230" s="2" t="s">
        <v>341</v>
      </c>
      <c r="H230" s="2"/>
      <c r="I230" s="2"/>
    </row>
    <row r="231" spans="1:9" x14ac:dyDescent="0.15">
      <c r="A231" s="1"/>
      <c r="B231" s="2"/>
      <c r="C231" s="2" t="s">
        <v>164</v>
      </c>
      <c r="D231" s="2" t="s">
        <v>342</v>
      </c>
      <c r="E231" s="2" t="s">
        <v>343</v>
      </c>
      <c r="F231" s="6" t="str">
        <f>HYPERLINK("https://rmda.kulib.kyoto-u.ac.jp/item/RB00005750")</f>
        <v>https://rmda.kulib.kyoto-u.ac.jp/item/RB00005750</v>
      </c>
      <c r="G231" s="2" t="s">
        <v>344</v>
      </c>
      <c r="H231" s="2"/>
      <c r="I231" s="2"/>
    </row>
    <row r="232" spans="1:9" x14ac:dyDescent="0.15">
      <c r="A232" s="1" t="s">
        <v>218</v>
      </c>
      <c r="B232" s="2" t="s">
        <v>42</v>
      </c>
      <c r="C232" s="2" t="s">
        <v>165</v>
      </c>
      <c r="D232" s="2" t="s">
        <v>165</v>
      </c>
      <c r="E232" s="2" t="s">
        <v>619</v>
      </c>
      <c r="F232" s="23" t="s">
        <v>1197</v>
      </c>
      <c r="G232" s="2"/>
      <c r="H232" s="2" t="s">
        <v>592</v>
      </c>
      <c r="I232" s="2"/>
    </row>
    <row r="233" spans="1:9" x14ac:dyDescent="0.15">
      <c r="A233" s="1"/>
      <c r="B233" s="2"/>
      <c r="C233" s="2"/>
      <c r="D233" s="2" t="s">
        <v>165</v>
      </c>
      <c r="E233" s="2" t="s">
        <v>619</v>
      </c>
      <c r="F233" s="23" t="s">
        <v>1198</v>
      </c>
      <c r="G233" s="2"/>
      <c r="H233" s="2" t="s">
        <v>592</v>
      </c>
      <c r="I233" s="2"/>
    </row>
    <row r="234" spans="1:9" x14ac:dyDescent="0.15">
      <c r="A234" s="1"/>
      <c r="B234" s="2"/>
      <c r="C234" s="2"/>
      <c r="D234" s="2" t="s">
        <v>165</v>
      </c>
      <c r="E234" s="2" t="s">
        <v>619</v>
      </c>
      <c r="F234" s="23" t="s">
        <v>1199</v>
      </c>
      <c r="G234" s="2"/>
      <c r="H234" s="2" t="s">
        <v>592</v>
      </c>
      <c r="I234" s="2"/>
    </row>
    <row r="235" spans="1:9" x14ac:dyDescent="0.15">
      <c r="A235" s="1"/>
      <c r="B235" s="2"/>
      <c r="C235" s="2" t="s">
        <v>166</v>
      </c>
      <c r="D235" s="2" t="s">
        <v>166</v>
      </c>
      <c r="E235" s="2" t="s">
        <v>345</v>
      </c>
      <c r="F235" s="6" t="str">
        <f>HYPERLINK("https://rmda.kulib.kyoto-u.ac.jp/item/RB00003085")</f>
        <v>https://rmda.kulib.kyoto-u.ac.jp/item/RB00003085</v>
      </c>
      <c r="G235" s="2" t="s">
        <v>346</v>
      </c>
      <c r="H235" s="2"/>
      <c r="I235" s="2"/>
    </row>
    <row r="236" spans="1:9" x14ac:dyDescent="0.15">
      <c r="A236" s="1"/>
      <c r="B236" s="2"/>
      <c r="C236" s="2"/>
      <c r="D236" s="2" t="s">
        <v>166</v>
      </c>
      <c r="E236" s="2" t="s">
        <v>345</v>
      </c>
      <c r="F236" s="6" t="str">
        <f>HYPERLINK("https://rmda.kulib.kyoto-u.ac.jp/item/RB00003086")</f>
        <v>https://rmda.kulib.kyoto-u.ac.jp/item/RB00003086</v>
      </c>
      <c r="G236" s="2" t="s">
        <v>346</v>
      </c>
      <c r="H236" s="2"/>
      <c r="I236" s="2"/>
    </row>
    <row r="237" spans="1:9" x14ac:dyDescent="0.15">
      <c r="A237" s="1"/>
      <c r="B237" s="2"/>
      <c r="C237" s="2"/>
      <c r="D237" s="2" t="s">
        <v>166</v>
      </c>
      <c r="E237" s="2" t="s">
        <v>345</v>
      </c>
      <c r="F237" s="6" t="str">
        <f>HYPERLINK("https://rmda.kulib.kyoto-u.ac.jp/item/RB00003087")</f>
        <v>https://rmda.kulib.kyoto-u.ac.jp/item/RB00003087</v>
      </c>
      <c r="G237" s="2" t="s">
        <v>346</v>
      </c>
      <c r="H237" s="2"/>
      <c r="I237" s="2"/>
    </row>
    <row r="238" spans="1:9" x14ac:dyDescent="0.15">
      <c r="A238" s="1"/>
      <c r="B238" s="2"/>
      <c r="C238" s="2"/>
      <c r="D238" s="2" t="s">
        <v>166</v>
      </c>
      <c r="E238" s="2" t="s">
        <v>345</v>
      </c>
      <c r="F238" s="6" t="str">
        <f>HYPERLINK("https://rmda.kulib.kyoto-u.ac.jp/item/RB00004497")</f>
        <v>https://rmda.kulib.kyoto-u.ac.jp/item/RB00004497</v>
      </c>
      <c r="G238" s="2" t="s">
        <v>346</v>
      </c>
      <c r="H238" s="2"/>
      <c r="I238" s="2"/>
    </row>
    <row r="239" spans="1:9" x14ac:dyDescent="0.15">
      <c r="A239" s="1">
        <v>76</v>
      </c>
      <c r="B239" s="2" t="s">
        <v>43</v>
      </c>
      <c r="C239" s="2" t="s">
        <v>44</v>
      </c>
      <c r="D239" s="2" t="s">
        <v>885</v>
      </c>
      <c r="E239" s="2" t="s">
        <v>886</v>
      </c>
      <c r="F239" s="3" t="s">
        <v>884</v>
      </c>
      <c r="G239" s="2"/>
      <c r="H239" s="2" t="s">
        <v>887</v>
      </c>
      <c r="I239" s="2"/>
    </row>
    <row r="240" spans="1:9" x14ac:dyDescent="0.15">
      <c r="A240" s="1" t="s">
        <v>219</v>
      </c>
      <c r="B240" s="2" t="s">
        <v>45</v>
      </c>
      <c r="C240" s="2" t="s">
        <v>46</v>
      </c>
      <c r="D240" s="2" t="s">
        <v>46</v>
      </c>
      <c r="E240" s="2" t="s">
        <v>347</v>
      </c>
      <c r="F240" s="6" t="str">
        <f>HYPERLINK("https://rmda.kulib.kyoto-u.ac.jp/item/RB00005039")</f>
        <v>https://rmda.kulib.kyoto-u.ac.jp/item/RB00005039</v>
      </c>
      <c r="G240" s="2" t="s">
        <v>348</v>
      </c>
      <c r="H240" s="2"/>
      <c r="I240" s="2"/>
    </row>
    <row r="241" spans="1:9" x14ac:dyDescent="0.15">
      <c r="A241" s="1" t="s">
        <v>220</v>
      </c>
      <c r="B241" s="2" t="s">
        <v>47</v>
      </c>
      <c r="C241" s="2" t="s">
        <v>167</v>
      </c>
      <c r="D241" s="2" t="s">
        <v>349</v>
      </c>
      <c r="E241" s="2" t="s">
        <v>350</v>
      </c>
      <c r="F241" s="6" t="str">
        <f>HYPERLINK("https://rmda.kulib.kyoto-u.ac.jp/item/RB00004239")</f>
        <v>https://rmda.kulib.kyoto-u.ac.jp/item/RB00004239</v>
      </c>
      <c r="G241" s="2" t="s">
        <v>351</v>
      </c>
      <c r="H241" s="2"/>
      <c r="I241" s="2"/>
    </row>
    <row r="242" spans="1:9" x14ac:dyDescent="0.15">
      <c r="A242" s="1"/>
      <c r="B242" s="2"/>
      <c r="C242" s="2" t="s">
        <v>620</v>
      </c>
      <c r="D242" s="2" t="s">
        <v>888</v>
      </c>
      <c r="E242" t="s">
        <v>890</v>
      </c>
      <c r="F242" s="3" t="s">
        <v>889</v>
      </c>
      <c r="G242" s="2" t="s">
        <v>891</v>
      </c>
      <c r="H242" s="2" t="s">
        <v>892</v>
      </c>
      <c r="I242" s="2"/>
    </row>
    <row r="243" spans="1:9" x14ac:dyDescent="0.15">
      <c r="A243" s="1" t="s">
        <v>221</v>
      </c>
      <c r="B243" s="2" t="s">
        <v>48</v>
      </c>
      <c r="C243" s="2" t="s">
        <v>168</v>
      </c>
      <c r="D243" s="2" t="s">
        <v>352</v>
      </c>
      <c r="E243" s="2" t="s">
        <v>353</v>
      </c>
      <c r="F243" s="6" t="str">
        <f>HYPERLINK("https://rmda.kulib.kyoto-u.ac.jp/item/RB00000294")</f>
        <v>https://rmda.kulib.kyoto-u.ac.jp/item/RB00000294</v>
      </c>
      <c r="G243" s="2" t="s">
        <v>354</v>
      </c>
      <c r="H243" s="2"/>
      <c r="I243" s="2"/>
    </row>
    <row r="244" spans="1:9" x14ac:dyDescent="0.15">
      <c r="A244" s="1"/>
      <c r="B244" s="2"/>
      <c r="C244" s="2" t="s">
        <v>169</v>
      </c>
      <c r="D244" s="2" t="s">
        <v>355</v>
      </c>
      <c r="E244" s="2" t="s">
        <v>353</v>
      </c>
      <c r="F244" s="6" t="str">
        <f>HYPERLINK("https://rmda.kulib.kyoto-u.ac.jp/item/RB00003680")</f>
        <v>https://rmda.kulib.kyoto-u.ac.jp/item/RB00003680</v>
      </c>
      <c r="G244" s="2" t="s">
        <v>356</v>
      </c>
      <c r="H244" s="2"/>
      <c r="I244" s="2"/>
    </row>
    <row r="245" spans="1:9" x14ac:dyDescent="0.15">
      <c r="A245" s="1"/>
      <c r="B245" s="2"/>
      <c r="C245" s="2"/>
      <c r="D245" s="2" t="s">
        <v>355</v>
      </c>
      <c r="E245" s="2" t="s">
        <v>353</v>
      </c>
      <c r="F245" s="6" t="str">
        <f>HYPERLINK("https://rmda.kulib.kyoto-u.ac.jp/item/RB00003681")</f>
        <v>https://rmda.kulib.kyoto-u.ac.jp/item/RB00003681</v>
      </c>
      <c r="G245" s="2" t="s">
        <v>356</v>
      </c>
      <c r="H245" s="2"/>
      <c r="I245" s="2"/>
    </row>
    <row r="246" spans="1:9" x14ac:dyDescent="0.15">
      <c r="A246" s="1"/>
      <c r="B246" s="2"/>
      <c r="C246" s="2" t="s">
        <v>170</v>
      </c>
      <c r="D246" s="2" t="s">
        <v>357</v>
      </c>
      <c r="E246" s="2" t="s">
        <v>353</v>
      </c>
      <c r="F246" s="6" t="str">
        <f>HYPERLINK("https://rmda.kulib.kyoto-u.ac.jp/item/RB00000731")</f>
        <v>https://rmda.kulib.kyoto-u.ac.jp/item/RB00000731</v>
      </c>
      <c r="G246" s="2" t="s">
        <v>358</v>
      </c>
      <c r="H246" s="2"/>
      <c r="I246" s="2"/>
    </row>
    <row r="247" spans="1:9" x14ac:dyDescent="0.15">
      <c r="A247" s="1"/>
      <c r="B247" s="2"/>
      <c r="C247" s="2"/>
      <c r="D247" s="2" t="s">
        <v>357</v>
      </c>
      <c r="E247" s="2" t="s">
        <v>353</v>
      </c>
      <c r="F247" s="6" t="str">
        <f>HYPERLINK("https://rmda.kulib.kyoto-u.ac.jp/item/RB00005123")</f>
        <v>https://rmda.kulib.kyoto-u.ac.jp/item/RB00005123</v>
      </c>
      <c r="G247" s="2" t="s">
        <v>358</v>
      </c>
      <c r="H247" s="2"/>
      <c r="I247" s="2"/>
    </row>
    <row r="248" spans="1:9" x14ac:dyDescent="0.15">
      <c r="A248" s="1"/>
      <c r="B248" s="2"/>
      <c r="C248" s="2"/>
      <c r="D248" s="2" t="s">
        <v>359</v>
      </c>
      <c r="E248" s="2" t="s">
        <v>353</v>
      </c>
      <c r="F248" s="6" t="str">
        <f>HYPERLINK("https://rmda.kulib.kyoto-u.ac.jp/item/RB00005124")</f>
        <v>https://rmda.kulib.kyoto-u.ac.jp/item/RB00005124</v>
      </c>
      <c r="G248" s="2" t="s">
        <v>358</v>
      </c>
      <c r="H248" s="2"/>
      <c r="I248" s="2"/>
    </row>
    <row r="249" spans="1:9" x14ac:dyDescent="0.15">
      <c r="A249" s="1"/>
      <c r="B249" s="2"/>
      <c r="C249" s="2"/>
      <c r="D249" s="2" t="s">
        <v>359</v>
      </c>
      <c r="E249" s="2" t="s">
        <v>353</v>
      </c>
      <c r="F249" s="6" t="str">
        <f>HYPERLINK("https://rmda.kulib.kyoto-u.ac.jp/item/RB00005125")</f>
        <v>https://rmda.kulib.kyoto-u.ac.jp/item/RB00005125</v>
      </c>
      <c r="G249" s="2" t="s">
        <v>358</v>
      </c>
      <c r="H249" s="2"/>
      <c r="I249" s="2"/>
    </row>
    <row r="250" spans="1:9" x14ac:dyDescent="0.15">
      <c r="A250" s="1"/>
      <c r="B250" s="2"/>
      <c r="C250" s="2" t="s">
        <v>171</v>
      </c>
      <c r="D250" s="2" t="s">
        <v>360</v>
      </c>
      <c r="E250" s="2" t="s">
        <v>353</v>
      </c>
      <c r="F250" s="6" t="str">
        <f>HYPERLINK("https://rmda.kulib.kyoto-u.ac.jp/item/RB00000595")</f>
        <v>https://rmda.kulib.kyoto-u.ac.jp/item/RB00000595</v>
      </c>
      <c r="G250" s="2" t="s">
        <v>361</v>
      </c>
      <c r="H250" s="2"/>
      <c r="I250" s="2"/>
    </row>
    <row r="251" spans="1:9" x14ac:dyDescent="0.15">
      <c r="A251" s="1"/>
      <c r="B251" s="2"/>
      <c r="C251" s="2"/>
      <c r="D251" s="2" t="s">
        <v>362</v>
      </c>
      <c r="E251" s="2" t="s">
        <v>353</v>
      </c>
      <c r="F251" s="6" t="str">
        <f>HYPERLINK("https://rmda.kulib.kyoto-u.ac.jp/item/RB00002752")</f>
        <v>https://rmda.kulib.kyoto-u.ac.jp/item/RB00002752</v>
      </c>
      <c r="G251" s="2" t="s">
        <v>361</v>
      </c>
      <c r="H251" s="2"/>
      <c r="I251" s="2"/>
    </row>
    <row r="252" spans="1:9" x14ac:dyDescent="0.15">
      <c r="A252" s="1" t="s">
        <v>222</v>
      </c>
      <c r="B252" s="2" t="s">
        <v>49</v>
      </c>
      <c r="C252" s="2" t="s">
        <v>172</v>
      </c>
      <c r="D252" s="2" t="s">
        <v>477</v>
      </c>
      <c r="E252" s="2" t="s">
        <v>478</v>
      </c>
      <c r="F252" s="6" t="str">
        <f>HYPERLINK("https://rmda.kulib.kyoto-u.ac.jp/item/RB00004913")</f>
        <v>https://rmda.kulib.kyoto-u.ac.jp/item/RB00004913</v>
      </c>
      <c r="G252" s="2" t="s">
        <v>479</v>
      </c>
      <c r="H252" s="2"/>
      <c r="I252" s="2"/>
    </row>
    <row r="253" spans="1:9" x14ac:dyDescent="0.15">
      <c r="A253" s="1"/>
      <c r="B253" s="2"/>
      <c r="C253" s="2"/>
      <c r="D253" s="2" t="s">
        <v>480</v>
      </c>
      <c r="E253" s="2" t="s">
        <v>478</v>
      </c>
      <c r="F253" s="6" t="str">
        <f>HYPERLINK("https://rmda.kulib.kyoto-u.ac.jp/item/RB00004914")</f>
        <v>https://rmda.kulib.kyoto-u.ac.jp/item/RB00004914</v>
      </c>
      <c r="G253" s="2" t="s">
        <v>479</v>
      </c>
      <c r="H253" s="2"/>
      <c r="I253" s="2"/>
    </row>
    <row r="254" spans="1:9" x14ac:dyDescent="0.15">
      <c r="A254" s="1"/>
      <c r="B254" s="2"/>
      <c r="C254" s="2"/>
      <c r="D254" s="2" t="s">
        <v>480</v>
      </c>
      <c r="E254" s="2" t="s">
        <v>478</v>
      </c>
      <c r="F254" s="6" t="str">
        <f>HYPERLINK("https://rmda.kulib.kyoto-u.ac.jp/item/RB00004915")</f>
        <v>https://rmda.kulib.kyoto-u.ac.jp/item/RB00004915</v>
      </c>
      <c r="G254" s="2" t="s">
        <v>479</v>
      </c>
      <c r="H254" s="2"/>
      <c r="I254" s="2"/>
    </row>
    <row r="255" spans="1:9" x14ac:dyDescent="0.15">
      <c r="A255" s="1"/>
      <c r="B255" s="2"/>
      <c r="C255" s="2"/>
      <c r="D255" s="2" t="s">
        <v>481</v>
      </c>
      <c r="E255" s="2" t="s">
        <v>478</v>
      </c>
      <c r="F255" s="6" t="str">
        <f>HYPERLINK("https://rmda.kulib.kyoto-u.ac.jp/item/RB00004916")</f>
        <v>https://rmda.kulib.kyoto-u.ac.jp/item/RB00004916</v>
      </c>
      <c r="G255" s="2" t="s">
        <v>479</v>
      </c>
      <c r="H255" s="2"/>
      <c r="I255" s="2"/>
    </row>
    <row r="256" spans="1:9" x14ac:dyDescent="0.15">
      <c r="A256" s="1"/>
      <c r="B256" s="2"/>
      <c r="C256" s="2"/>
      <c r="D256" s="2" t="s">
        <v>482</v>
      </c>
      <c r="E256" s="2" t="s">
        <v>478</v>
      </c>
      <c r="F256" s="6" t="str">
        <f>HYPERLINK("https://rmda.kulib.kyoto-u.ac.jp/item/RB00004917")</f>
        <v>https://rmda.kulib.kyoto-u.ac.jp/item/RB00004917</v>
      </c>
      <c r="G256" s="2" t="s">
        <v>479</v>
      </c>
      <c r="H256" s="2"/>
      <c r="I256" s="2"/>
    </row>
    <row r="257" spans="1:9" x14ac:dyDescent="0.15">
      <c r="A257" s="1"/>
      <c r="B257" s="2"/>
      <c r="C257" s="2"/>
      <c r="D257" s="2" t="s">
        <v>482</v>
      </c>
      <c r="E257" s="2" t="s">
        <v>478</v>
      </c>
      <c r="F257" s="6" t="str">
        <f>HYPERLINK("https://rmda.kulib.kyoto-u.ac.jp/item/RB00004918")</f>
        <v>https://rmda.kulib.kyoto-u.ac.jp/item/RB00004918</v>
      </c>
      <c r="G257" s="2" t="s">
        <v>479</v>
      </c>
      <c r="H257" s="2"/>
      <c r="I257" s="2"/>
    </row>
    <row r="258" spans="1:9" x14ac:dyDescent="0.15">
      <c r="A258" s="1"/>
      <c r="B258" s="2"/>
      <c r="C258" s="2" t="s">
        <v>173</v>
      </c>
      <c r="D258" s="2" t="s">
        <v>473</v>
      </c>
      <c r="E258" s="2" t="s">
        <v>474</v>
      </c>
      <c r="F258" s="6" t="str">
        <f>HYPERLINK("https://rmda.kulib.kyoto-u.ac.jp/item/RB00004921")</f>
        <v>https://rmda.kulib.kyoto-u.ac.jp/item/RB00004921</v>
      </c>
      <c r="G258" s="2" t="s">
        <v>475</v>
      </c>
      <c r="H258" s="2"/>
      <c r="I258" s="2"/>
    </row>
    <row r="259" spans="1:9" x14ac:dyDescent="0.15">
      <c r="A259" s="1"/>
      <c r="B259" s="2"/>
      <c r="C259" s="2"/>
      <c r="D259" s="2" t="s">
        <v>476</v>
      </c>
      <c r="E259" s="2" t="s">
        <v>474</v>
      </c>
      <c r="F259" s="6" t="str">
        <f>HYPERLINK("https://rmda.kulib.kyoto-u.ac.jp/item/RB00004922")</f>
        <v>https://rmda.kulib.kyoto-u.ac.jp/item/RB00004922</v>
      </c>
      <c r="G259" s="2" t="s">
        <v>475</v>
      </c>
      <c r="H259" s="2"/>
      <c r="I259" s="2"/>
    </row>
    <row r="260" spans="1:9" x14ac:dyDescent="0.15">
      <c r="A260" s="1" t="s">
        <v>223</v>
      </c>
      <c r="B260" s="2" t="s">
        <v>50</v>
      </c>
      <c r="C260" s="2" t="s">
        <v>51</v>
      </c>
      <c r="D260" s="2" t="s">
        <v>467</v>
      </c>
      <c r="E260" s="2" t="s">
        <v>468</v>
      </c>
      <c r="F260" s="6" t="str">
        <f>HYPERLINK("https://rmda.kulib.kyoto-u.ac.jp/item/RB00002381")</f>
        <v>https://rmda.kulib.kyoto-u.ac.jp/item/RB00002381</v>
      </c>
      <c r="G260" s="2" t="s">
        <v>469</v>
      </c>
      <c r="H260" s="2"/>
      <c r="I260" s="2"/>
    </row>
    <row r="261" spans="1:9" x14ac:dyDescent="0.15">
      <c r="A261" s="1"/>
      <c r="B261" s="2"/>
      <c r="C261" s="2"/>
      <c r="D261" s="2" t="s">
        <v>470</v>
      </c>
      <c r="E261" s="2" t="s">
        <v>471</v>
      </c>
      <c r="F261" s="6" t="str">
        <f>HYPERLINK("https://rmda.kulib.kyoto-u.ac.jp/item/RB00002382")</f>
        <v>https://rmda.kulib.kyoto-u.ac.jp/item/RB00002382</v>
      </c>
      <c r="G261" s="2" t="s">
        <v>472</v>
      </c>
      <c r="H261" s="2"/>
      <c r="I261" s="2"/>
    </row>
    <row r="262" spans="1:9" x14ac:dyDescent="0.15">
      <c r="A262" s="1" t="s">
        <v>224</v>
      </c>
      <c r="B262" s="2" t="s">
        <v>52</v>
      </c>
      <c r="C262" s="2" t="s">
        <v>174</v>
      </c>
      <c r="D262" s="2" t="s">
        <v>464</v>
      </c>
      <c r="E262" s="2" t="s">
        <v>465</v>
      </c>
      <c r="F262" s="6" t="str">
        <f>HYPERLINK("https://rmda.kulib.kyoto-u.ac.jp/item/RB00003164")</f>
        <v>https://rmda.kulib.kyoto-u.ac.jp/item/RB00003164</v>
      </c>
      <c r="G262" s="2" t="s">
        <v>466</v>
      </c>
      <c r="H262" s="2"/>
      <c r="I262" s="2"/>
    </row>
    <row r="263" spans="1:9" x14ac:dyDescent="0.15">
      <c r="A263" s="1"/>
      <c r="B263" s="2"/>
      <c r="C263" s="2" t="s">
        <v>1230</v>
      </c>
      <c r="D263" s="2" t="s">
        <v>1232</v>
      </c>
      <c r="E263" s="2" t="s">
        <v>1231</v>
      </c>
      <c r="F263" s="7" t="s">
        <v>1233</v>
      </c>
      <c r="G263" s="2"/>
      <c r="H263" s="2" t="s">
        <v>666</v>
      </c>
      <c r="I263" s="2"/>
    </row>
    <row r="264" spans="1:9" x14ac:dyDescent="0.15">
      <c r="A264" s="1" t="s">
        <v>225</v>
      </c>
      <c r="B264" s="2" t="s">
        <v>1235</v>
      </c>
      <c r="C264" s="13" t="s">
        <v>1234</v>
      </c>
      <c r="D264" s="2"/>
      <c r="E264" s="2"/>
      <c r="F264" s="2"/>
      <c r="G264" s="2"/>
      <c r="H264" s="2"/>
      <c r="I264" s="2"/>
    </row>
    <row r="265" spans="1:9" x14ac:dyDescent="0.15">
      <c r="A265" s="1"/>
      <c r="B265" s="2"/>
      <c r="C265" s="13" t="s">
        <v>1244</v>
      </c>
      <c r="D265" s="2"/>
      <c r="E265" s="2"/>
      <c r="F265" s="2"/>
      <c r="G265" s="2"/>
      <c r="H265" s="2"/>
      <c r="I265" s="2"/>
    </row>
    <row r="266" spans="1:9" x14ac:dyDescent="0.15">
      <c r="A266" s="1"/>
      <c r="B266" s="2"/>
      <c r="C266" s="2" t="s">
        <v>175</v>
      </c>
      <c r="D266" s="2" t="s">
        <v>363</v>
      </c>
      <c r="E266" s="2" t="s">
        <v>364</v>
      </c>
      <c r="F266" s="6" t="str">
        <f>HYPERLINK("https://rmda.kulib.kyoto-u.ac.jp/item/RB00004232")</f>
        <v>https://rmda.kulib.kyoto-u.ac.jp/item/RB00004232</v>
      </c>
      <c r="G266" s="2" t="s">
        <v>365</v>
      </c>
      <c r="H266" s="2"/>
      <c r="I266" s="2"/>
    </row>
    <row r="267" spans="1:9" x14ac:dyDescent="0.15">
      <c r="A267" s="1"/>
      <c r="B267" s="2"/>
      <c r="C267" s="2"/>
      <c r="D267" s="2" t="s">
        <v>175</v>
      </c>
      <c r="E267" s="2" t="s">
        <v>364</v>
      </c>
      <c r="F267" s="21" t="s">
        <v>648</v>
      </c>
      <c r="G267" s="2"/>
      <c r="H267" s="2"/>
      <c r="I267" s="2"/>
    </row>
    <row r="268" spans="1:9" x14ac:dyDescent="0.15">
      <c r="A268" s="1" t="s">
        <v>226</v>
      </c>
      <c r="B268" s="2" t="s">
        <v>53</v>
      </c>
      <c r="C268" s="2" t="s">
        <v>176</v>
      </c>
      <c r="D268" s="2" t="s">
        <v>440</v>
      </c>
      <c r="E268" s="2" t="s">
        <v>441</v>
      </c>
      <c r="F268" s="6" t="str">
        <f>HYPERLINK("https://rmda.kulib.kyoto-u.ac.jp/item/RB00002543")</f>
        <v>https://rmda.kulib.kyoto-u.ac.jp/item/RB00002543</v>
      </c>
      <c r="G268" s="2" t="s">
        <v>442</v>
      </c>
      <c r="H268" s="2"/>
      <c r="I268" s="2"/>
    </row>
    <row r="269" spans="1:9" x14ac:dyDescent="0.15">
      <c r="A269" s="1"/>
      <c r="B269" s="2"/>
      <c r="C269" s="2" t="s">
        <v>177</v>
      </c>
      <c r="D269" s="2" t="s">
        <v>177</v>
      </c>
      <c r="E269" s="2" t="s">
        <v>443</v>
      </c>
      <c r="F269" s="6" t="str">
        <f>HYPERLINK("https://rmda.kulib.kyoto-u.ac.jp/item/RB00002544")</f>
        <v>https://rmda.kulib.kyoto-u.ac.jp/item/RB00002544</v>
      </c>
      <c r="G269" s="2" t="s">
        <v>444</v>
      </c>
      <c r="H269" s="2"/>
      <c r="I269" s="2"/>
    </row>
    <row r="270" spans="1:9" x14ac:dyDescent="0.15">
      <c r="A270" s="1"/>
      <c r="B270" s="2"/>
      <c r="C270" s="2" t="s">
        <v>178</v>
      </c>
      <c r="D270" s="2" t="s">
        <v>445</v>
      </c>
      <c r="E270" s="2" t="s">
        <v>446</v>
      </c>
      <c r="F270" s="6" t="str">
        <f>HYPERLINK("https://rmda.kulib.kyoto-u.ac.jp/item/RB00000632")</f>
        <v>https://rmda.kulib.kyoto-u.ac.jp/item/RB00000632</v>
      </c>
      <c r="G270" s="2" t="s">
        <v>447</v>
      </c>
      <c r="H270" s="2"/>
      <c r="I270" s="2"/>
    </row>
    <row r="271" spans="1:9" x14ac:dyDescent="0.15">
      <c r="A271" s="1"/>
      <c r="B271" s="2"/>
      <c r="C271" s="2" t="s">
        <v>179</v>
      </c>
      <c r="D271" s="2"/>
      <c r="E271" s="2" t="s">
        <v>621</v>
      </c>
      <c r="F271" s="23" t="s">
        <v>1200</v>
      </c>
      <c r="G271" s="2"/>
      <c r="H271" s="2" t="s">
        <v>594</v>
      </c>
      <c r="I271" s="2"/>
    </row>
    <row r="272" spans="1:9" x14ac:dyDescent="0.15">
      <c r="A272" s="1"/>
      <c r="B272" s="2"/>
      <c r="C272" s="2"/>
      <c r="D272" s="2"/>
      <c r="E272" s="2" t="s">
        <v>621</v>
      </c>
      <c r="F272" s="23" t="s">
        <v>1201</v>
      </c>
      <c r="G272" s="2"/>
      <c r="H272" s="2" t="s">
        <v>622</v>
      </c>
      <c r="I272" s="2"/>
    </row>
    <row r="273" spans="1:9" x14ac:dyDescent="0.15">
      <c r="A273" s="1"/>
      <c r="B273" s="2"/>
      <c r="C273" s="2" t="s">
        <v>180</v>
      </c>
      <c r="D273" s="2" t="s">
        <v>623</v>
      </c>
      <c r="E273" s="2" t="s">
        <v>621</v>
      </c>
      <c r="F273" s="23" t="s">
        <v>1202</v>
      </c>
      <c r="G273" s="2"/>
      <c r="H273" s="2" t="s">
        <v>610</v>
      </c>
      <c r="I273" s="2"/>
    </row>
    <row r="274" spans="1:9" x14ac:dyDescent="0.15">
      <c r="A274" s="1"/>
      <c r="B274" s="2"/>
      <c r="C274" s="2"/>
      <c r="D274" s="2" t="s">
        <v>628</v>
      </c>
      <c r="E274" s="2" t="s">
        <v>624</v>
      </c>
      <c r="F274" s="23" t="s">
        <v>1203</v>
      </c>
      <c r="G274" s="2"/>
      <c r="H274" s="2" t="s">
        <v>625</v>
      </c>
      <c r="I274" s="2"/>
    </row>
    <row r="275" spans="1:9" x14ac:dyDescent="0.15">
      <c r="A275" s="1"/>
      <c r="B275" s="2"/>
      <c r="C275" s="2"/>
      <c r="D275" s="2" t="s">
        <v>626</v>
      </c>
      <c r="E275" s="2" t="s">
        <v>621</v>
      </c>
      <c r="F275" s="23" t="s">
        <v>1204</v>
      </c>
      <c r="G275" s="2"/>
      <c r="H275" s="2" t="s">
        <v>625</v>
      </c>
      <c r="I275" s="2"/>
    </row>
    <row r="276" spans="1:9" x14ac:dyDescent="0.15">
      <c r="A276" s="1"/>
      <c r="B276" s="2"/>
      <c r="C276" s="2"/>
      <c r="D276" s="2" t="s">
        <v>627</v>
      </c>
      <c r="E276" s="2" t="s">
        <v>621</v>
      </c>
      <c r="F276" s="23" t="s">
        <v>1205</v>
      </c>
      <c r="G276" s="2"/>
      <c r="H276" s="2" t="s">
        <v>625</v>
      </c>
      <c r="I276" s="2"/>
    </row>
    <row r="277" spans="1:9" x14ac:dyDescent="0.15">
      <c r="A277" s="1"/>
      <c r="B277" s="2"/>
      <c r="C277" s="2" t="s">
        <v>181</v>
      </c>
      <c r="D277" s="2" t="s">
        <v>448</v>
      </c>
      <c r="E277" s="2" t="s">
        <v>446</v>
      </c>
      <c r="F277" s="6" t="str">
        <f>HYPERLINK("https://rmda.kulib.kyoto-u.ac.jp/item/RB00000654")</f>
        <v>https://rmda.kulib.kyoto-u.ac.jp/item/RB00000654</v>
      </c>
      <c r="G277" s="2" t="s">
        <v>449</v>
      </c>
      <c r="H277" s="2"/>
      <c r="I277" s="2"/>
    </row>
    <row r="278" spans="1:9" x14ac:dyDescent="0.15">
      <c r="A278" s="1"/>
      <c r="B278" s="2"/>
      <c r="C278" s="2"/>
      <c r="D278" s="2" t="s">
        <v>448</v>
      </c>
      <c r="E278" s="2" t="s">
        <v>446</v>
      </c>
      <c r="F278" s="6" t="str">
        <f>HYPERLINK("https://rmda.kulib.kyoto-u.ac.jp/item/RB00003855")</f>
        <v>https://rmda.kulib.kyoto-u.ac.jp/item/RB00003855</v>
      </c>
      <c r="G278" s="2" t="s">
        <v>449</v>
      </c>
      <c r="H278" s="2"/>
      <c r="I278" s="2"/>
    </row>
    <row r="279" spans="1:9" x14ac:dyDescent="0.15">
      <c r="A279" s="1"/>
      <c r="B279" s="2"/>
      <c r="C279" s="2" t="s">
        <v>182</v>
      </c>
      <c r="D279" s="2" t="s">
        <v>450</v>
      </c>
      <c r="E279" s="2" t="s">
        <v>446</v>
      </c>
      <c r="F279" s="6" t="str">
        <f>HYPERLINK("https://rmda.kulib.kyoto-u.ac.jp/item/RB00000534")</f>
        <v>https://rmda.kulib.kyoto-u.ac.jp/item/RB00000534</v>
      </c>
      <c r="G279" s="2" t="s">
        <v>451</v>
      </c>
      <c r="H279" s="2"/>
      <c r="I279" s="2"/>
    </row>
    <row r="280" spans="1:9" x14ac:dyDescent="0.15">
      <c r="A280" s="1"/>
      <c r="B280" s="2"/>
      <c r="C280" s="2" t="s">
        <v>183</v>
      </c>
      <c r="D280" s="2" t="s">
        <v>183</v>
      </c>
      <c r="E280" s="2" t="s">
        <v>446</v>
      </c>
      <c r="F280" s="6" t="str">
        <f>HYPERLINK("https://rmda.kulib.kyoto-u.ac.jp/item/RB00000739")</f>
        <v>https://rmda.kulib.kyoto-u.ac.jp/item/RB00000739</v>
      </c>
      <c r="G280" s="2" t="s">
        <v>452</v>
      </c>
      <c r="H280" s="2"/>
      <c r="I280" s="2"/>
    </row>
    <row r="281" spans="1:9" x14ac:dyDescent="0.15">
      <c r="A281" s="14" t="s">
        <v>54</v>
      </c>
      <c r="B281" s="16" t="s">
        <v>55</v>
      </c>
      <c r="C281" s="16"/>
      <c r="D281" s="16"/>
      <c r="E281" s="16"/>
      <c r="F281" s="16"/>
      <c r="G281" s="16"/>
      <c r="H281" s="16"/>
      <c r="I281" s="2"/>
    </row>
    <row r="282" spans="1:9" x14ac:dyDescent="0.15">
      <c r="A282" s="1">
        <v>101</v>
      </c>
      <c r="B282" s="2" t="s">
        <v>56</v>
      </c>
      <c r="C282" s="2" t="s">
        <v>184</v>
      </c>
      <c r="D282" s="2" t="s">
        <v>184</v>
      </c>
      <c r="E282" s="2" t="s">
        <v>525</v>
      </c>
      <c r="F282" s="6" t="str">
        <f>HYPERLINK("https://rmda.kulib.kyoto-u.ac.jp/item/RB00002331")</f>
        <v>https://rmda.kulib.kyoto-u.ac.jp/item/RB00002331</v>
      </c>
      <c r="G282" s="2" t="s">
        <v>527</v>
      </c>
      <c r="H282" s="2"/>
      <c r="I282" s="2"/>
    </row>
    <row r="283" spans="1:9" x14ac:dyDescent="0.15">
      <c r="A283" s="1"/>
      <c r="B283" s="2"/>
      <c r="C283" s="2"/>
      <c r="D283" s="2" t="s">
        <v>184</v>
      </c>
      <c r="E283" s="2" t="s">
        <v>525</v>
      </c>
      <c r="F283" s="6" t="str">
        <f>HYPERLINK("https://rmda.kulib.kyoto-u.ac.jp/item/RB00002332")</f>
        <v>https://rmda.kulib.kyoto-u.ac.jp/item/RB00002332</v>
      </c>
      <c r="G283" s="2" t="s">
        <v>527</v>
      </c>
      <c r="H283" s="2"/>
      <c r="I283" s="2"/>
    </row>
    <row r="284" spans="1:9" x14ac:dyDescent="0.15">
      <c r="A284" s="1"/>
      <c r="B284" s="2"/>
      <c r="C284" s="2"/>
      <c r="D284" s="2" t="s">
        <v>184</v>
      </c>
      <c r="E284" s="2" t="s">
        <v>525</v>
      </c>
      <c r="F284" s="6" t="str">
        <f>HYPERLINK("https://rmda.kulib.kyoto-u.ac.jp/item/RB00002333")</f>
        <v>https://rmda.kulib.kyoto-u.ac.jp/item/RB00002333</v>
      </c>
      <c r="G284" s="2" t="s">
        <v>527</v>
      </c>
      <c r="H284" s="2"/>
      <c r="I284" s="2"/>
    </row>
    <row r="285" spans="1:9" x14ac:dyDescent="0.15">
      <c r="A285" s="1"/>
      <c r="B285" s="2"/>
      <c r="C285" s="2" t="s">
        <v>185</v>
      </c>
      <c r="D285" s="2" t="s">
        <v>524</v>
      </c>
      <c r="E285" s="2" t="s">
        <v>525</v>
      </c>
      <c r="F285" s="6" t="str">
        <f>HYPERLINK("https://rmda.kulib.kyoto-u.ac.jp/item/RB00002328")</f>
        <v>https://rmda.kulib.kyoto-u.ac.jp/item/RB00002328</v>
      </c>
      <c r="G285" s="2" t="s">
        <v>526</v>
      </c>
      <c r="H285" s="2"/>
      <c r="I285" s="2"/>
    </row>
    <row r="286" spans="1:9" x14ac:dyDescent="0.15">
      <c r="A286" s="1"/>
      <c r="B286" s="2"/>
      <c r="C286" s="2"/>
      <c r="D286" s="2" t="s">
        <v>524</v>
      </c>
      <c r="E286" s="2" t="s">
        <v>525</v>
      </c>
      <c r="F286" s="6" t="str">
        <f>HYPERLINK("https://rmda.kulib.kyoto-u.ac.jp/item/RB00002329")</f>
        <v>https://rmda.kulib.kyoto-u.ac.jp/item/RB00002329</v>
      </c>
      <c r="G286" s="2" t="s">
        <v>526</v>
      </c>
      <c r="H286" s="2"/>
      <c r="I286" s="2"/>
    </row>
    <row r="287" spans="1:9" x14ac:dyDescent="0.15">
      <c r="A287" s="1" t="s">
        <v>57</v>
      </c>
      <c r="B287" s="2" t="s">
        <v>58</v>
      </c>
      <c r="C287" s="2" t="s">
        <v>186</v>
      </c>
      <c r="D287" s="2" t="s">
        <v>186</v>
      </c>
      <c r="E287" s="2" t="s">
        <v>434</v>
      </c>
      <c r="F287" s="6" t="str">
        <f>HYPERLINK("https://rmda.kulib.kyoto-u.ac.jp/item/RB00001167")</f>
        <v>https://rmda.kulib.kyoto-u.ac.jp/item/RB00001167</v>
      </c>
      <c r="G287" s="2" t="s">
        <v>435</v>
      </c>
      <c r="H287" s="2"/>
      <c r="I287" s="2"/>
    </row>
    <row r="288" spans="1:9" x14ac:dyDescent="0.15">
      <c r="A288" s="1"/>
      <c r="B288" s="2"/>
      <c r="C288" s="2" t="s">
        <v>187</v>
      </c>
      <c r="D288" s="2" t="s">
        <v>436</v>
      </c>
      <c r="E288" s="2" t="s">
        <v>434</v>
      </c>
      <c r="F288" s="6" t="str">
        <f>HYPERLINK("https://rmda.kulib.kyoto-u.ac.jp/item/RB00000470")</f>
        <v>https://rmda.kulib.kyoto-u.ac.jp/item/RB00000470</v>
      </c>
      <c r="G288" s="2" t="s">
        <v>437</v>
      </c>
      <c r="H288" s="2"/>
      <c r="I288" s="2"/>
    </row>
    <row r="289" spans="1:9" x14ac:dyDescent="0.15">
      <c r="A289" s="1"/>
      <c r="B289" s="2"/>
      <c r="C289" s="2" t="s">
        <v>188</v>
      </c>
      <c r="D289" s="2" t="s">
        <v>436</v>
      </c>
      <c r="E289" s="2" t="s">
        <v>434</v>
      </c>
      <c r="F289" s="6" t="str">
        <f>HYPERLINK("https://rmda.kulib.kyoto-u.ac.jp/item/RB00000470")</f>
        <v>https://rmda.kulib.kyoto-u.ac.jp/item/RB00000470</v>
      </c>
      <c r="G289" s="2" t="s">
        <v>437</v>
      </c>
      <c r="H289" s="2" t="s">
        <v>588</v>
      </c>
      <c r="I289" s="2"/>
    </row>
    <row r="290" spans="1:9" x14ac:dyDescent="0.15">
      <c r="A290" s="1"/>
      <c r="B290" s="2"/>
      <c r="C290" s="2" t="s">
        <v>629</v>
      </c>
      <c r="D290" s="2" t="s">
        <v>189</v>
      </c>
      <c r="E290" s="2" t="s">
        <v>58</v>
      </c>
      <c r="F290" s="23" t="s">
        <v>1206</v>
      </c>
      <c r="G290" s="2"/>
      <c r="H290" s="2" t="s">
        <v>625</v>
      </c>
      <c r="I290" s="2"/>
    </row>
    <row r="291" spans="1:9" x14ac:dyDescent="0.15">
      <c r="A291" s="1"/>
      <c r="B291" s="2"/>
      <c r="C291" s="2" t="s">
        <v>190</v>
      </c>
      <c r="D291" s="2" t="s">
        <v>438</v>
      </c>
      <c r="E291" s="2" t="s">
        <v>434</v>
      </c>
      <c r="F291" s="6" t="str">
        <f>HYPERLINK("https://rmda.kulib.kyoto-u.ac.jp/item/RB00000445")</f>
        <v>https://rmda.kulib.kyoto-u.ac.jp/item/RB00000445</v>
      </c>
      <c r="G291" s="2" t="s">
        <v>439</v>
      </c>
      <c r="H291" s="2"/>
      <c r="I291" s="2"/>
    </row>
    <row r="292" spans="1:9" x14ac:dyDescent="0.15">
      <c r="A292" s="1">
        <v>106</v>
      </c>
      <c r="B292" s="2" t="s">
        <v>59</v>
      </c>
      <c r="C292" s="2" t="s">
        <v>191</v>
      </c>
      <c r="D292" s="2" t="s">
        <v>893</v>
      </c>
      <c r="E292" s="2" t="s">
        <v>894</v>
      </c>
      <c r="F292" s="3" t="s">
        <v>895</v>
      </c>
      <c r="G292" s="2"/>
      <c r="H292" s="2"/>
      <c r="I292" s="2"/>
    </row>
    <row r="293" spans="1:9" x14ac:dyDescent="0.15">
      <c r="A293" s="1"/>
      <c r="B293" s="2"/>
      <c r="C293" s="2"/>
      <c r="D293" s="2" t="s">
        <v>893</v>
      </c>
      <c r="E293" s="2" t="s">
        <v>894</v>
      </c>
      <c r="F293" s="3" t="s">
        <v>896</v>
      </c>
      <c r="G293" s="2" t="s">
        <v>897</v>
      </c>
      <c r="H293" s="2" t="s">
        <v>887</v>
      </c>
      <c r="I293" s="2"/>
    </row>
    <row r="294" spans="1:9" x14ac:dyDescent="0.15">
      <c r="A294" s="1"/>
      <c r="B294" s="2"/>
      <c r="C294" s="2"/>
      <c r="D294" s="2" t="s">
        <v>453</v>
      </c>
      <c r="E294" s="2" t="s">
        <v>454</v>
      </c>
      <c r="F294" s="6" t="str">
        <f>HYPERLINK("https://rmda.kulib.kyoto-u.ac.jp/item/RB00000239")</f>
        <v>https://rmda.kulib.kyoto-u.ac.jp/item/RB00000239</v>
      </c>
      <c r="G294" s="2" t="s">
        <v>455</v>
      </c>
      <c r="H294" s="2"/>
      <c r="I294" s="2"/>
    </row>
    <row r="295" spans="1:9" x14ac:dyDescent="0.15">
      <c r="A295" s="1"/>
      <c r="B295" s="2"/>
      <c r="C295" s="2" t="s">
        <v>192</v>
      </c>
      <c r="D295" s="2" t="s">
        <v>456</v>
      </c>
      <c r="E295" s="2" t="s">
        <v>457</v>
      </c>
      <c r="F295" s="6" t="str">
        <f>HYPERLINK("https://rmda.kulib.kyoto-u.ac.jp/item/RB00000614")</f>
        <v>https://rmda.kulib.kyoto-u.ac.jp/item/RB00000614</v>
      </c>
      <c r="G295" s="2" t="s">
        <v>458</v>
      </c>
      <c r="H295" s="2"/>
      <c r="I295" s="2"/>
    </row>
    <row r="296" spans="1:9" x14ac:dyDescent="0.15">
      <c r="A296" s="1"/>
      <c r="B296" s="2"/>
      <c r="C296" s="2"/>
      <c r="D296" s="2" t="s">
        <v>459</v>
      </c>
      <c r="E296" s="2" t="s">
        <v>460</v>
      </c>
      <c r="F296" s="6" t="str">
        <f>HYPERLINK("https://rmda.kulib.kyoto-u.ac.jp/item/RB00002832")</f>
        <v>https://rmda.kulib.kyoto-u.ac.jp/item/RB00002832</v>
      </c>
      <c r="G296" s="2" t="s">
        <v>458</v>
      </c>
      <c r="H296" s="2"/>
      <c r="I296" s="2"/>
    </row>
    <row r="297" spans="1:9" x14ac:dyDescent="0.15">
      <c r="A297" s="1"/>
      <c r="B297" s="2"/>
      <c r="C297" s="2" t="s">
        <v>193</v>
      </c>
      <c r="D297" s="2" t="s">
        <v>193</v>
      </c>
      <c r="E297" s="2" t="s">
        <v>461</v>
      </c>
      <c r="F297" s="6" t="str">
        <f>HYPERLINK("https://rmda.kulib.kyoto-u.ac.jp/item/RB00001959")</f>
        <v>https://rmda.kulib.kyoto-u.ac.jp/item/RB00001959</v>
      </c>
      <c r="G297" s="2" t="s">
        <v>462</v>
      </c>
      <c r="H297" s="2" t="s">
        <v>463</v>
      </c>
      <c r="I297" s="2"/>
    </row>
    <row r="298" spans="1:9" x14ac:dyDescent="0.15">
      <c r="A298" s="1"/>
      <c r="B298" s="2"/>
      <c r="C298" s="13" t="s">
        <v>1236</v>
      </c>
      <c r="D298" s="2"/>
      <c r="E298" s="2"/>
      <c r="F298" s="2"/>
      <c r="G298" s="2"/>
      <c r="H298" s="2"/>
      <c r="I298" s="2"/>
    </row>
    <row r="299" spans="1:9" x14ac:dyDescent="0.15">
      <c r="A299" s="1">
        <v>107</v>
      </c>
      <c r="B299" s="2" t="s">
        <v>60</v>
      </c>
      <c r="C299" s="2" t="s">
        <v>194</v>
      </c>
      <c r="D299" s="2" t="s">
        <v>389</v>
      </c>
      <c r="E299" s="2" t="s">
        <v>390</v>
      </c>
      <c r="F299" s="6" t="str">
        <f>HYPERLINK("https://rmda.kulib.kyoto-u.ac.jp/item/RB00002726")</f>
        <v>https://rmda.kulib.kyoto-u.ac.jp/item/RB00002726</v>
      </c>
      <c r="G299" s="2" t="s">
        <v>391</v>
      </c>
      <c r="H299" s="2"/>
      <c r="I299" s="2"/>
    </row>
    <row r="300" spans="1:9" x14ac:dyDescent="0.15">
      <c r="A300" s="1"/>
      <c r="B300" s="2"/>
      <c r="C300" s="2" t="s">
        <v>195</v>
      </c>
      <c r="D300" s="2" t="s">
        <v>195</v>
      </c>
      <c r="E300" s="2" t="s">
        <v>392</v>
      </c>
      <c r="F300" s="6" t="str">
        <f>HYPERLINK("https://rmda.kulib.kyoto-u.ac.jp/item/RB00000385")</f>
        <v>https://rmda.kulib.kyoto-u.ac.jp/item/RB00000385</v>
      </c>
      <c r="G300" s="2" t="s">
        <v>393</v>
      </c>
      <c r="H300" s="2"/>
      <c r="I300" s="2"/>
    </row>
    <row r="301" spans="1:9" x14ac:dyDescent="0.15">
      <c r="A301" s="1"/>
      <c r="B301" s="2"/>
      <c r="C301" s="13" t="s">
        <v>1237</v>
      </c>
      <c r="D301" s="2"/>
      <c r="E301" s="2"/>
      <c r="F301" s="2"/>
      <c r="G301" s="2"/>
      <c r="H301" s="2"/>
      <c r="I301" s="2"/>
    </row>
    <row r="302" spans="1:9" x14ac:dyDescent="0.15">
      <c r="A302" s="1" t="s">
        <v>61</v>
      </c>
      <c r="B302" s="2" t="s">
        <v>23</v>
      </c>
      <c r="C302" s="2" t="s">
        <v>196</v>
      </c>
      <c r="D302" s="2"/>
      <c r="E302" s="2"/>
      <c r="F302" s="23" t="s">
        <v>1178</v>
      </c>
      <c r="G302" s="2" t="s">
        <v>631</v>
      </c>
      <c r="H302" s="2" t="s">
        <v>630</v>
      </c>
      <c r="I302" s="2"/>
    </row>
    <row r="303" spans="1:9" x14ac:dyDescent="0.15">
      <c r="A303" s="1"/>
      <c r="B303" s="2"/>
      <c r="C303" s="2" t="s">
        <v>197</v>
      </c>
      <c r="D303" s="2" t="s">
        <v>383</v>
      </c>
      <c r="E303" s="2" t="s">
        <v>384</v>
      </c>
      <c r="F303" s="6" t="str">
        <f>HYPERLINK("https://rmda.kulib.kyoto-u.ac.jp/item/RB00005298")</f>
        <v>https://rmda.kulib.kyoto-u.ac.jp/item/RB00005298</v>
      </c>
      <c r="G303" s="2" t="s">
        <v>385</v>
      </c>
      <c r="H303" s="2"/>
      <c r="I303" s="2"/>
    </row>
    <row r="304" spans="1:9" x14ac:dyDescent="0.15">
      <c r="A304" s="1"/>
      <c r="B304" s="2"/>
      <c r="C304" s="2"/>
      <c r="D304" s="2" t="s">
        <v>383</v>
      </c>
      <c r="E304" s="2" t="s">
        <v>384</v>
      </c>
      <c r="F304" s="6" t="str">
        <f>HYPERLINK("https://rmda.kulib.kyoto-u.ac.jp/item/RB00005299")</f>
        <v>https://rmda.kulib.kyoto-u.ac.jp/item/RB00005299</v>
      </c>
      <c r="G304" s="2" t="s">
        <v>385</v>
      </c>
      <c r="H304" s="2"/>
      <c r="I304" s="2"/>
    </row>
    <row r="305" spans="1:9" x14ac:dyDescent="0.15">
      <c r="A305" s="1"/>
      <c r="B305" s="2"/>
      <c r="C305" s="2" t="s">
        <v>198</v>
      </c>
      <c r="D305" s="2" t="s">
        <v>386</v>
      </c>
      <c r="E305" s="2" t="s">
        <v>387</v>
      </c>
      <c r="F305" s="6" t="str">
        <f>HYPERLINK("https://rmda.kulib.kyoto-u.ac.jp/item/RB00002357")</f>
        <v>https://rmda.kulib.kyoto-u.ac.jp/item/RB00002357</v>
      </c>
      <c r="G305" s="2" t="s">
        <v>388</v>
      </c>
      <c r="H305" s="2"/>
      <c r="I305" s="2"/>
    </row>
    <row r="306" spans="1:9" x14ac:dyDescent="0.15">
      <c r="A306" s="1" t="s">
        <v>62</v>
      </c>
      <c r="B306" s="2" t="s">
        <v>24</v>
      </c>
      <c r="C306" s="2" t="s">
        <v>199</v>
      </c>
      <c r="D306" s="2" t="s">
        <v>378</v>
      </c>
      <c r="E306" s="2" t="s">
        <v>297</v>
      </c>
      <c r="F306" s="6" t="str">
        <f>HYPERLINK("https://rmda.kulib.kyoto-u.ac.jp/item/RB00000634")</f>
        <v>https://rmda.kulib.kyoto-u.ac.jp/item/RB00000634</v>
      </c>
      <c r="G306" s="2" t="s">
        <v>379</v>
      </c>
      <c r="H306" s="2"/>
      <c r="I306" s="2"/>
    </row>
    <row r="307" spans="1:9" x14ac:dyDescent="0.15">
      <c r="A307" s="1"/>
      <c r="B307" s="2"/>
      <c r="C307" s="2" t="s">
        <v>200</v>
      </c>
      <c r="D307" s="2" t="s">
        <v>590</v>
      </c>
      <c r="E307" s="2" t="s">
        <v>297</v>
      </c>
      <c r="F307" s="22" t="s">
        <v>589</v>
      </c>
      <c r="G307" s="2"/>
      <c r="H307" s="2" t="s">
        <v>591</v>
      </c>
      <c r="I307" s="2"/>
    </row>
    <row r="308" spans="1:9" x14ac:dyDescent="0.15">
      <c r="A308" s="1"/>
      <c r="B308" s="2"/>
      <c r="C308" s="2"/>
      <c r="D308" s="2" t="s">
        <v>590</v>
      </c>
      <c r="E308" s="2" t="s">
        <v>297</v>
      </c>
      <c r="F308" s="21" t="s">
        <v>647</v>
      </c>
      <c r="G308" s="2"/>
      <c r="H308" s="2"/>
      <c r="I308" s="2"/>
    </row>
    <row r="309" spans="1:9" x14ac:dyDescent="0.15">
      <c r="A309" s="1"/>
      <c r="B309" s="2"/>
      <c r="C309" s="2" t="s">
        <v>201</v>
      </c>
      <c r="D309" s="2" t="s">
        <v>380</v>
      </c>
      <c r="E309" s="2" t="s">
        <v>381</v>
      </c>
      <c r="F309" s="6" t="str">
        <f>HYPERLINK("https://rmda.kulib.kyoto-u.ac.jp/item/RB00000377")</f>
        <v>https://rmda.kulib.kyoto-u.ac.jp/item/RB00000377</v>
      </c>
      <c r="G309" s="2" t="s">
        <v>382</v>
      </c>
      <c r="H309" s="2"/>
      <c r="I309" s="2"/>
    </row>
    <row r="310" spans="1:9" x14ac:dyDescent="0.15">
      <c r="A310" s="1">
        <v>112</v>
      </c>
      <c r="B310" s="2" t="s">
        <v>63</v>
      </c>
      <c r="C310" s="2" t="s">
        <v>202</v>
      </c>
      <c r="D310" s="2" t="s">
        <v>374</v>
      </c>
      <c r="E310" s="2" t="s">
        <v>375</v>
      </c>
      <c r="F310" s="6" t="str">
        <f>HYPERLINK("https://rmda.kulib.kyoto-u.ac.jp/item/RB00000485")</f>
        <v>https://rmda.kulib.kyoto-u.ac.jp/item/RB00000485</v>
      </c>
      <c r="G310" s="2" t="s">
        <v>376</v>
      </c>
      <c r="H310" s="2"/>
      <c r="I310" s="2"/>
    </row>
    <row r="311" spans="1:9" x14ac:dyDescent="0.15">
      <c r="A311" s="1"/>
      <c r="B311" s="2"/>
      <c r="C311" s="13" t="s">
        <v>1238</v>
      </c>
      <c r="D311" s="2"/>
      <c r="E311" s="2"/>
      <c r="F311" s="2"/>
      <c r="G311" s="2"/>
      <c r="H311" s="2"/>
      <c r="I311" s="2"/>
    </row>
    <row r="312" spans="1:9" x14ac:dyDescent="0.15">
      <c r="A312" s="1"/>
      <c r="B312" s="2"/>
      <c r="C312" s="2" t="s">
        <v>203</v>
      </c>
      <c r="D312" s="2" t="s">
        <v>203</v>
      </c>
      <c r="E312" s="2" t="s">
        <v>375</v>
      </c>
      <c r="F312" s="6" t="str">
        <f>HYPERLINK("https://rmda.kulib.kyoto-u.ac.jp/item/RB00000469")</f>
        <v>https://rmda.kulib.kyoto-u.ac.jp/item/RB00000469</v>
      </c>
      <c r="G312" s="2" t="s">
        <v>377</v>
      </c>
      <c r="H312" s="2"/>
      <c r="I312" s="2"/>
    </row>
    <row r="313" spans="1:9" x14ac:dyDescent="0.15">
      <c r="A313" s="1"/>
      <c r="B313" s="2"/>
      <c r="C313" s="2"/>
      <c r="D313" s="2" t="s">
        <v>203</v>
      </c>
      <c r="E313" s="2" t="s">
        <v>375</v>
      </c>
      <c r="F313" s="6" t="str">
        <f>HYPERLINK("https://rmda.kulib.kyoto-u.ac.jp/item/RB00001103")</f>
        <v>https://rmda.kulib.kyoto-u.ac.jp/item/RB00001103</v>
      </c>
      <c r="G313" s="2" t="s">
        <v>377</v>
      </c>
      <c r="H313" s="2"/>
      <c r="I313" s="2"/>
    </row>
    <row r="314" spans="1:9" x14ac:dyDescent="0.15">
      <c r="A314" s="1">
        <v>113</v>
      </c>
      <c r="B314" s="2" t="s">
        <v>1240</v>
      </c>
      <c r="C314" s="2" t="s">
        <v>204</v>
      </c>
      <c r="D314" s="2"/>
      <c r="E314" s="2"/>
      <c r="F314" s="23" t="s">
        <v>1207</v>
      </c>
      <c r="G314" s="2" t="s">
        <v>632</v>
      </c>
      <c r="H314" s="2" t="s">
        <v>594</v>
      </c>
      <c r="I314" s="2"/>
    </row>
    <row r="315" spans="1:9" x14ac:dyDescent="0.15">
      <c r="A315" s="1"/>
      <c r="B315" s="2"/>
      <c r="C315" s="2" t="s">
        <v>205</v>
      </c>
      <c r="D315" s="2"/>
      <c r="E315" s="2"/>
      <c r="F315" s="3" t="s">
        <v>662</v>
      </c>
      <c r="G315" s="3" t="s">
        <v>663</v>
      </c>
      <c r="H315" s="28" t="s">
        <v>564</v>
      </c>
      <c r="I315" s="3" t="s">
        <v>664</v>
      </c>
    </row>
    <row r="316" spans="1:9" x14ac:dyDescent="0.15">
      <c r="A316" s="1"/>
      <c r="B316" s="2"/>
      <c r="C316" s="13" t="s">
        <v>1239</v>
      </c>
      <c r="D316" s="2"/>
      <c r="E316" s="2"/>
      <c r="F316" s="2"/>
      <c r="G316" s="2"/>
      <c r="H316" s="2"/>
      <c r="I316" s="2"/>
    </row>
    <row r="317" spans="1:9" x14ac:dyDescent="0.15">
      <c r="A317" s="1" t="s">
        <v>64</v>
      </c>
      <c r="B317" s="2" t="s">
        <v>13</v>
      </c>
      <c r="C317" s="2" t="s">
        <v>206</v>
      </c>
      <c r="D317" s="2" t="s">
        <v>369</v>
      </c>
      <c r="E317" s="2" t="s">
        <v>370</v>
      </c>
      <c r="F317" s="6" t="str">
        <f>HYPERLINK("https://rmda.kulib.kyoto-u.ac.jp/item/RB00000754")</f>
        <v>https://rmda.kulib.kyoto-u.ac.jp/item/RB00000754</v>
      </c>
      <c r="G317" s="2" t="s">
        <v>368</v>
      </c>
      <c r="H317" s="2"/>
      <c r="I317" s="2"/>
    </row>
    <row r="318" spans="1:9" x14ac:dyDescent="0.15">
      <c r="A318" s="1"/>
      <c r="B318" s="2"/>
      <c r="C318" s="2"/>
      <c r="D318" s="2" t="s">
        <v>371</v>
      </c>
      <c r="E318" s="2" t="s">
        <v>372</v>
      </c>
      <c r="F318" s="6" t="str">
        <f>HYPERLINK("https://rmda.kulib.kyoto-u.ac.jp/item/RB00005573")</f>
        <v>https://rmda.kulib.kyoto-u.ac.jp/item/RB00005573</v>
      </c>
      <c r="G318" s="2" t="s">
        <v>373</v>
      </c>
      <c r="H318" s="2"/>
      <c r="I318" s="2"/>
    </row>
    <row r="319" spans="1:9" x14ac:dyDescent="0.15">
      <c r="A319" s="1"/>
      <c r="B319" s="2"/>
      <c r="C319" s="2" t="s">
        <v>207</v>
      </c>
      <c r="D319" s="2" t="s">
        <v>366</v>
      </c>
      <c r="E319" s="2" t="s">
        <v>367</v>
      </c>
      <c r="F319" s="6" t="str">
        <f>HYPERLINK("https://rmda.kulib.kyoto-u.ac.jp/item/RB00005571")</f>
        <v>https://rmda.kulib.kyoto-u.ac.jp/item/RB00005571</v>
      </c>
      <c r="G319" s="2" t="s">
        <v>368</v>
      </c>
      <c r="H319" s="2"/>
      <c r="I319" s="2"/>
    </row>
    <row r="321" spans="3:3" x14ac:dyDescent="0.15">
      <c r="C321" s="29" t="s">
        <v>898</v>
      </c>
    </row>
    <row r="322" spans="3:3" x14ac:dyDescent="0.15">
      <c r="C322" t="s">
        <v>759</v>
      </c>
    </row>
    <row r="324" spans="3:3" x14ac:dyDescent="0.15">
      <c r="C324" s="29" t="s">
        <v>1242</v>
      </c>
    </row>
    <row r="325" spans="3:3" x14ac:dyDescent="0.15">
      <c r="C325" t="s">
        <v>1241</v>
      </c>
    </row>
  </sheetData>
  <autoFilter ref="A1:I319" xr:uid="{00000000-0009-0000-0000-000002000000}"/>
  <phoneticPr fontId="2"/>
  <hyperlinks>
    <hyperlink ref="F106" r:id="rId1" xr:uid="{00000000-0004-0000-0200-000000000000}"/>
    <hyperlink ref="F107" r:id="rId2" xr:uid="{00000000-0004-0000-0200-000001000000}"/>
    <hyperlink ref="F108" r:id="rId3" xr:uid="{00000000-0004-0000-0200-000002000000}"/>
    <hyperlink ref="F109" r:id="rId4" xr:uid="{00000000-0004-0000-0200-000003000000}"/>
    <hyperlink ref="F110" r:id="rId5" xr:uid="{00000000-0004-0000-0200-000004000000}"/>
    <hyperlink ref="F16" r:id="rId6" xr:uid="{00000000-0004-0000-0200-000005000000}"/>
    <hyperlink ref="F28" r:id="rId7" xr:uid="{00000000-0004-0000-0200-000006000000}"/>
    <hyperlink ref="F77" r:id="rId8" xr:uid="{00000000-0004-0000-0200-000007000000}"/>
    <hyperlink ref="F111" r:id="rId9" xr:uid="{00000000-0004-0000-0200-000008000000}"/>
    <hyperlink ref="F177" r:id="rId10" xr:uid="{00000000-0004-0000-0200-000009000000}"/>
    <hyperlink ref="F217" r:id="rId11" xr:uid="{00000000-0004-0000-0200-00000A000000}"/>
    <hyperlink ref="F307" r:id="rId12" xr:uid="{00000000-0004-0000-0200-00000B000000}"/>
    <hyperlink ref="F22" r:id="rId13" display="https://kotenseki.nijl.ac.jp/biblio/100232337/viewer/6" xr:uid="{00000000-0004-0000-0200-00000C000000}"/>
    <hyperlink ref="F69" r:id="rId14" xr:uid="{00000000-0004-0000-0200-00000D000000}"/>
    <hyperlink ref="F96" r:id="rId15" display="https://kotenseki.nijl.ac.jp/biblio/100243410/viewer" xr:uid="{00000000-0004-0000-0200-00000E000000}"/>
    <hyperlink ref="F97" r:id="rId16" display="https://kotenseki.nijl.ac.jp/biblio/100243432/viewer" xr:uid="{00000000-0004-0000-0200-00000F000000}"/>
    <hyperlink ref="F122" r:id="rId17" xr:uid="{00000000-0004-0000-0200-000010000000}"/>
    <hyperlink ref="F148" r:id="rId18" display="https://kotenseki.nijl.ac.jp/biblio/100259589/viewer" xr:uid="{00000000-0004-0000-0200-000011000000}"/>
    <hyperlink ref="F159" r:id="rId19" display="https://kotenseki.nijl.ac.jp/biblio/100242531/viewer" xr:uid="{00000000-0004-0000-0200-000012000000}"/>
    <hyperlink ref="F169" r:id="rId20" display="https://kotenseki.nijl.ac.jp/biblio/100241932/viewer" xr:uid="{00000000-0004-0000-0200-000013000000}"/>
    <hyperlink ref="F174" r:id="rId21" display="https://kotenseki.nijl.ac.jp/biblio/200005551/viewer" xr:uid="{00000000-0004-0000-0200-000014000000}"/>
    <hyperlink ref="F221" r:id="rId22" display="https://kotenseki.nijl.ac.jp/biblio/100232367/viewer" xr:uid="{00000000-0004-0000-0200-000015000000}"/>
    <hyperlink ref="F222" r:id="rId23" display="https://kotenseki.nijl.ac.jp/biblio/100229660/viewer" xr:uid="{00000000-0004-0000-0200-000016000000}"/>
    <hyperlink ref="F232" r:id="rId24" display="https://kotenseki.nijl.ac.jp/biblio/100229682/viewer" xr:uid="{00000000-0004-0000-0200-000017000000}"/>
    <hyperlink ref="F271" r:id="rId25" display="https://kotenseki.nijl.ac.jp/biblio/100245393/viewer" xr:uid="{00000000-0004-0000-0200-000018000000}"/>
    <hyperlink ref="F272" r:id="rId26" display="https://kotenseki.nijl.ac.jp/biblio/100079278/viewer" xr:uid="{00000000-0004-0000-0200-000019000000}"/>
    <hyperlink ref="F273" r:id="rId27" display="https://kotenseki.nijl.ac.jp/biblio/200007941/viewer" xr:uid="{00000000-0004-0000-0200-00001A000000}"/>
    <hyperlink ref="F274" r:id="rId28" display="https://kotenseki.nijl.ac.jp/biblio/100229687/viewer" xr:uid="{00000000-0004-0000-0200-00001B000000}"/>
    <hyperlink ref="F276" r:id="rId29" display="https://kotenseki.nijl.ac.jp/biblio/100229685/viewer" xr:uid="{00000000-0004-0000-0200-00001C000000}"/>
    <hyperlink ref="F275" r:id="rId30" display="https://kotenseki.nijl.ac.jp/biblio/100229677/viewer" xr:uid="{00000000-0004-0000-0200-00001D000000}"/>
    <hyperlink ref="F290" r:id="rId31" display="https://kotenseki.nijl.ac.jp/biblio/100257466/viewer" xr:uid="{00000000-0004-0000-0200-00001E000000}"/>
    <hyperlink ref="F302" r:id="rId32" display="https://kotenseki.nijl.ac.jp/biblio/100239270/viewer/6" xr:uid="{00000000-0004-0000-0200-00001F000000}"/>
    <hyperlink ref="F314" r:id="rId33" display="https://kotenseki.nijl.ac.jp/biblio/100241806/viewer" xr:uid="{00000000-0004-0000-0200-000020000000}"/>
    <hyperlink ref="F64" r:id="rId34" xr:uid="{00000000-0004-0000-0200-000021000000}"/>
    <hyperlink ref="F63" r:id="rId35" xr:uid="{00000000-0004-0000-0200-000022000000}"/>
    <hyperlink ref="F194" r:id="rId36" xr:uid="{00000000-0004-0000-0200-000023000000}"/>
    <hyperlink ref="F193" r:id="rId37" xr:uid="{00000000-0004-0000-0200-000024000000}"/>
    <hyperlink ref="F17" r:id="rId38" xr:uid="{00000000-0004-0000-0200-000025000000}"/>
    <hyperlink ref="F10" r:id="rId39" xr:uid="{00000000-0004-0000-0200-000026000000}"/>
    <hyperlink ref="F104" r:id="rId40" xr:uid="{00000000-0004-0000-0200-000027000000}"/>
    <hyperlink ref="F105" r:id="rId41" xr:uid="{00000000-0004-0000-0200-000028000000}"/>
    <hyperlink ref="F308" r:id="rId42" xr:uid="{00000000-0004-0000-0200-000029000000}"/>
    <hyperlink ref="F267" r:id="rId43" xr:uid="{00000000-0004-0000-0200-00002A000000}"/>
    <hyperlink ref="F183" r:id="rId44" xr:uid="{00000000-0004-0000-0200-00002B000000}"/>
    <hyperlink ref="F187" r:id="rId45" xr:uid="{00000000-0004-0000-0200-00002C000000}"/>
    <hyperlink ref="F184" r:id="rId46" xr:uid="{00000000-0004-0000-0200-00002D000000}"/>
    <hyperlink ref="F185" r:id="rId47" xr:uid="{00000000-0004-0000-0200-00002E000000}"/>
    <hyperlink ref="F186" r:id="rId48" xr:uid="{00000000-0004-0000-0200-00002F000000}"/>
    <hyperlink ref="F199" r:id="rId49" xr:uid="{00000000-0004-0000-0200-000030000000}"/>
    <hyperlink ref="F315" r:id="rId50" xr:uid="{00000000-0004-0000-0200-000031000000}"/>
    <hyperlink ref="G315" r:id="rId51" xr:uid="{00000000-0004-0000-0200-000032000000}"/>
    <hyperlink ref="I315" r:id="rId52" xr:uid="{00000000-0004-0000-0200-000033000000}"/>
    <hyperlink ref="F98" r:id="rId53" xr:uid="{00000000-0004-0000-0200-000034000000}"/>
    <hyperlink ref="F211" r:id="rId54" xr:uid="{00000000-0004-0000-0200-000035000000}"/>
    <hyperlink ref="F227" r:id="rId55" xr:uid="{00000000-0004-0000-0200-000036000000}"/>
    <hyperlink ref="F239" r:id="rId56" xr:uid="{00000000-0004-0000-0200-000037000000}"/>
    <hyperlink ref="F242" r:id="rId57" xr:uid="{00000000-0004-0000-0200-000038000000}"/>
    <hyperlink ref="F292" r:id="rId58" xr:uid="{00000000-0004-0000-0200-000039000000}"/>
    <hyperlink ref="F293" r:id="rId59" xr:uid="{00000000-0004-0000-0200-00003A000000}"/>
    <hyperlink ref="F48" r:id="rId60" xr:uid="{406E38F0-ED92-4F65-BD02-A8848207B0D9}"/>
    <hyperlink ref="F176" r:id="rId61" xr:uid="{56DDEFBF-6E73-4A6F-A3EB-2FB01FDAC148}"/>
    <hyperlink ref="F263" r:id="rId62" xr:uid="{648D6904-5171-4E57-A5E9-BFF81AE91E4B}"/>
  </hyperlinks>
  <pageMargins left="0.7" right="0.7" top="0.75" bottom="0.75" header="0.3" footer="0.3"/>
  <pageSetup paperSize="9" orientation="portrait" horizontalDpi="4294967293" verticalDpi="0" r:id="rId6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2:D95"/>
  <sheetViews>
    <sheetView zoomScale="190" zoomScaleNormal="190" workbookViewId="0"/>
  </sheetViews>
  <sheetFormatPr defaultRowHeight="13.5" x14ac:dyDescent="0.15"/>
  <cols>
    <col min="1" max="1" width="9" style="4"/>
    <col min="2" max="2" width="44.375" customWidth="1"/>
    <col min="3" max="3" width="49.125" customWidth="1"/>
  </cols>
  <sheetData>
    <row r="2" spans="1:4" x14ac:dyDescent="0.15">
      <c r="A2" s="9" t="s">
        <v>551</v>
      </c>
      <c r="B2" s="41" t="s">
        <v>1247</v>
      </c>
      <c r="C2" s="7" t="s">
        <v>1246</v>
      </c>
    </row>
    <row r="3" spans="1:4" x14ac:dyDescent="0.15">
      <c r="B3" s="8" t="s">
        <v>1248</v>
      </c>
      <c r="C3" s="7" t="s">
        <v>552</v>
      </c>
    </row>
    <row r="4" spans="1:4" x14ac:dyDescent="0.15">
      <c r="C4" s="7"/>
    </row>
    <row r="5" spans="1:4" x14ac:dyDescent="0.15">
      <c r="A5" s="9" t="s">
        <v>551</v>
      </c>
      <c r="B5" s="42" t="s">
        <v>553</v>
      </c>
      <c r="C5" s="7" t="s">
        <v>1249</v>
      </c>
      <c r="D5" s="7" t="s">
        <v>1250</v>
      </c>
    </row>
    <row r="7" spans="1:4" x14ac:dyDescent="0.15">
      <c r="A7" s="9" t="s">
        <v>551</v>
      </c>
      <c r="B7" s="42" t="s">
        <v>555</v>
      </c>
      <c r="C7" s="7" t="s">
        <v>1251</v>
      </c>
    </row>
    <row r="9" spans="1:4" x14ac:dyDescent="0.15">
      <c r="A9" s="9" t="s">
        <v>551</v>
      </c>
      <c r="B9" s="42" t="s">
        <v>1252</v>
      </c>
      <c r="C9" s="11" t="s">
        <v>557</v>
      </c>
    </row>
    <row r="10" spans="1:4" x14ac:dyDescent="0.15">
      <c r="B10" t="s">
        <v>1253</v>
      </c>
      <c r="C10" s="11" t="s">
        <v>558</v>
      </c>
    </row>
    <row r="11" spans="1:4" x14ac:dyDescent="0.15">
      <c r="B11" s="43" t="s">
        <v>1254</v>
      </c>
      <c r="C11" s="11" t="s">
        <v>556</v>
      </c>
    </row>
    <row r="12" spans="1:4" x14ac:dyDescent="0.15">
      <c r="A12" s="9" t="s">
        <v>551</v>
      </c>
      <c r="B12" s="44" t="s">
        <v>559</v>
      </c>
      <c r="C12" s="7" t="s">
        <v>560</v>
      </c>
    </row>
    <row r="13" spans="1:4" x14ac:dyDescent="0.15">
      <c r="A13" s="45" t="s">
        <v>551</v>
      </c>
      <c r="B13" s="36" t="s">
        <v>561</v>
      </c>
      <c r="C13" s="7" t="s">
        <v>1255</v>
      </c>
    </row>
    <row r="14" spans="1:4" x14ac:dyDescent="0.15">
      <c r="A14" s="45" t="s">
        <v>551</v>
      </c>
      <c r="B14" s="46" t="s">
        <v>1256</v>
      </c>
      <c r="C14" s="7" t="s">
        <v>1257</v>
      </c>
    </row>
    <row r="15" spans="1:4" x14ac:dyDescent="0.15">
      <c r="A15" s="45" t="s">
        <v>551</v>
      </c>
      <c r="B15" s="44" t="s">
        <v>562</v>
      </c>
      <c r="C15" s="7" t="s">
        <v>1258</v>
      </c>
    </row>
    <row r="16" spans="1:4" x14ac:dyDescent="0.15">
      <c r="A16" s="45"/>
      <c r="B16" s="12"/>
      <c r="C16" s="7"/>
    </row>
    <row r="17" spans="1:3" x14ac:dyDescent="0.15">
      <c r="A17" s="45" t="s">
        <v>551</v>
      </c>
      <c r="B17" s="44" t="s">
        <v>1259</v>
      </c>
      <c r="C17" s="7" t="s">
        <v>563</v>
      </c>
    </row>
    <row r="18" spans="1:3" x14ac:dyDescent="0.15">
      <c r="A18" s="45"/>
      <c r="B18" s="12"/>
      <c r="C18" s="7"/>
    </row>
    <row r="19" spans="1:3" x14ac:dyDescent="0.15">
      <c r="A19" s="45" t="s">
        <v>551</v>
      </c>
      <c r="B19" s="42" t="s">
        <v>564</v>
      </c>
      <c r="C19" s="11" t="s">
        <v>565</v>
      </c>
    </row>
    <row r="20" spans="1:3" x14ac:dyDescent="0.15">
      <c r="A20" s="45"/>
    </row>
    <row r="21" spans="1:3" x14ac:dyDescent="0.15">
      <c r="A21" s="45" t="s">
        <v>551</v>
      </c>
      <c r="B21" s="10" t="s">
        <v>566</v>
      </c>
      <c r="C21" s="7" t="s">
        <v>1260</v>
      </c>
    </row>
    <row r="22" spans="1:3" x14ac:dyDescent="0.15">
      <c r="A22" s="45"/>
      <c r="B22" s="43" t="s">
        <v>1261</v>
      </c>
      <c r="C22" s="7"/>
    </row>
    <row r="23" spans="1:3" x14ac:dyDescent="0.15">
      <c r="A23" s="45" t="s">
        <v>551</v>
      </c>
      <c r="B23" s="10" t="s">
        <v>567</v>
      </c>
      <c r="C23" s="11" t="s">
        <v>568</v>
      </c>
    </row>
    <row r="25" spans="1:3" x14ac:dyDescent="0.15">
      <c r="A25" s="9" t="s">
        <v>551</v>
      </c>
      <c r="B25" s="10" t="s">
        <v>1262</v>
      </c>
      <c r="C25" s="7" t="s">
        <v>1263</v>
      </c>
    </row>
    <row r="26" spans="1:3" x14ac:dyDescent="0.15">
      <c r="A26" s="45" t="s">
        <v>551</v>
      </c>
      <c r="B26" s="10" t="s">
        <v>1176</v>
      </c>
      <c r="C26" s="7" t="s">
        <v>569</v>
      </c>
    </row>
    <row r="28" spans="1:3" x14ac:dyDescent="0.15">
      <c r="C28" s="7"/>
    </row>
    <row r="29" spans="1:3" ht="15" x14ac:dyDescent="0.15">
      <c r="B29" s="40"/>
    </row>
    <row r="32" spans="1:3" x14ac:dyDescent="0.15">
      <c r="A32" s="47"/>
      <c r="B32" s="47" t="s">
        <v>1264</v>
      </c>
      <c r="C32" s="29"/>
    </row>
    <row r="34" spans="1:2" x14ac:dyDescent="0.15">
      <c r="A34" s="4" t="s">
        <v>551</v>
      </c>
      <c r="B34" s="29" t="s">
        <v>1265</v>
      </c>
    </row>
    <row r="35" spans="1:2" x14ac:dyDescent="0.15">
      <c r="B35" t="s">
        <v>1266</v>
      </c>
    </row>
    <row r="36" spans="1:2" x14ac:dyDescent="0.15">
      <c r="B36" s="7" t="s">
        <v>554</v>
      </c>
    </row>
    <row r="37" spans="1:2" x14ac:dyDescent="0.15">
      <c r="B37" t="s">
        <v>1267</v>
      </c>
    </row>
    <row r="38" spans="1:2" x14ac:dyDescent="0.15">
      <c r="B38" s="7" t="s">
        <v>1268</v>
      </c>
    </row>
    <row r="39" spans="1:2" x14ac:dyDescent="0.15">
      <c r="B39" t="s">
        <v>1269</v>
      </c>
    </row>
    <row r="40" spans="1:2" x14ac:dyDescent="0.15">
      <c r="A40" s="4" t="s">
        <v>900</v>
      </c>
      <c r="B40" s="7" t="s">
        <v>1270</v>
      </c>
    </row>
    <row r="41" spans="1:2" x14ac:dyDescent="0.15">
      <c r="B41" t="s">
        <v>1271</v>
      </c>
    </row>
    <row r="43" spans="1:2" x14ac:dyDescent="0.15">
      <c r="A43" s="4" t="s">
        <v>551</v>
      </c>
      <c r="B43" s="29" t="s">
        <v>1272</v>
      </c>
    </row>
    <row r="44" spans="1:2" x14ac:dyDescent="0.15">
      <c r="B44" s="7" t="s">
        <v>1273</v>
      </c>
    </row>
    <row r="45" spans="1:2" x14ac:dyDescent="0.15">
      <c r="B45" t="s">
        <v>1274</v>
      </c>
    </row>
    <row r="46" spans="1:2" x14ac:dyDescent="0.15">
      <c r="A46" s="4" t="s">
        <v>900</v>
      </c>
      <c r="B46" s="7" t="s">
        <v>1275</v>
      </c>
    </row>
    <row r="47" spans="1:2" x14ac:dyDescent="0.15">
      <c r="B47" t="s">
        <v>1276</v>
      </c>
    </row>
    <row r="48" spans="1:2" x14ac:dyDescent="0.15">
      <c r="B48" t="s">
        <v>1277</v>
      </c>
    </row>
    <row r="50" spans="1:2" x14ac:dyDescent="0.15">
      <c r="A50" s="4" t="s">
        <v>551</v>
      </c>
      <c r="B50" s="29" t="s">
        <v>1278</v>
      </c>
    </row>
    <row r="51" spans="1:2" x14ac:dyDescent="0.15">
      <c r="B51" s="7" t="s">
        <v>1279</v>
      </c>
    </row>
    <row r="52" spans="1:2" x14ac:dyDescent="0.15">
      <c r="B52" s="7"/>
    </row>
    <row r="53" spans="1:2" x14ac:dyDescent="0.15">
      <c r="B53" t="s">
        <v>1280</v>
      </c>
    </row>
    <row r="54" spans="1:2" x14ac:dyDescent="0.15">
      <c r="A54" s="4" t="s">
        <v>900</v>
      </c>
      <c r="B54" s="7" t="s">
        <v>1281</v>
      </c>
    </row>
    <row r="56" spans="1:2" x14ac:dyDescent="0.15">
      <c r="B56" t="s">
        <v>1282</v>
      </c>
    </row>
    <row r="57" spans="1:2" x14ac:dyDescent="0.15">
      <c r="B57" t="s">
        <v>1283</v>
      </c>
    </row>
    <row r="58" spans="1:2" x14ac:dyDescent="0.15">
      <c r="A58" s="4" t="s">
        <v>900</v>
      </c>
      <c r="B58" s="7" t="s">
        <v>1284</v>
      </c>
    </row>
    <row r="61" spans="1:2" x14ac:dyDescent="0.15">
      <c r="A61" s="4" t="s">
        <v>551</v>
      </c>
      <c r="B61" s="48" t="s">
        <v>1285</v>
      </c>
    </row>
    <row r="62" spans="1:2" x14ac:dyDescent="0.15">
      <c r="B62" s="48" t="s">
        <v>1286</v>
      </c>
    </row>
    <row r="63" spans="1:2" x14ac:dyDescent="0.15">
      <c r="B63" s="49" t="s">
        <v>1287</v>
      </c>
    </row>
    <row r="64" spans="1:2" x14ac:dyDescent="0.15">
      <c r="B64" s="7" t="s">
        <v>1288</v>
      </c>
    </row>
    <row r="65" spans="1:2" x14ac:dyDescent="0.15">
      <c r="B65" s="50" t="s">
        <v>1289</v>
      </c>
    </row>
    <row r="66" spans="1:2" x14ac:dyDescent="0.15">
      <c r="B66" s="7" t="s">
        <v>1290</v>
      </c>
    </row>
    <row r="69" spans="1:2" x14ac:dyDescent="0.15">
      <c r="A69" s="4" t="s">
        <v>551</v>
      </c>
      <c r="B69" s="50" t="s">
        <v>1291</v>
      </c>
    </row>
    <row r="70" spans="1:2" x14ac:dyDescent="0.15">
      <c r="B70" s="7" t="s">
        <v>1292</v>
      </c>
    </row>
    <row r="71" spans="1:2" x14ac:dyDescent="0.15">
      <c r="B71" t="s">
        <v>1293</v>
      </c>
    </row>
    <row r="72" spans="1:2" x14ac:dyDescent="0.15">
      <c r="B72" t="s">
        <v>1294</v>
      </c>
    </row>
    <row r="73" spans="1:2" x14ac:dyDescent="0.15">
      <c r="B73" s="7" t="s">
        <v>1295</v>
      </c>
    </row>
    <row r="75" spans="1:2" x14ac:dyDescent="0.15">
      <c r="B75" t="s">
        <v>1296</v>
      </c>
    </row>
    <row r="76" spans="1:2" x14ac:dyDescent="0.15">
      <c r="B76" s="7" t="s">
        <v>1297</v>
      </c>
    </row>
    <row r="78" spans="1:2" x14ac:dyDescent="0.15">
      <c r="A78" s="4" t="s">
        <v>551</v>
      </c>
      <c r="B78" s="50" t="s">
        <v>1298</v>
      </c>
    </row>
    <row r="79" spans="1:2" x14ac:dyDescent="0.15">
      <c r="B79" s="7" t="s">
        <v>1299</v>
      </c>
    </row>
    <row r="80" spans="1:2" x14ac:dyDescent="0.15">
      <c r="B80" t="s">
        <v>1300</v>
      </c>
    </row>
    <row r="82" spans="1:2" x14ac:dyDescent="0.15">
      <c r="A82" s="4" t="s">
        <v>551</v>
      </c>
      <c r="B82" s="50" t="s">
        <v>1301</v>
      </c>
    </row>
    <row r="83" spans="1:2" x14ac:dyDescent="0.15">
      <c r="B83" s="7" t="s">
        <v>1302</v>
      </c>
    </row>
    <row r="84" spans="1:2" x14ac:dyDescent="0.15">
      <c r="B84" s="50" t="s">
        <v>1303</v>
      </c>
    </row>
    <row r="85" spans="1:2" x14ac:dyDescent="0.15">
      <c r="B85" s="7" t="s">
        <v>1304</v>
      </c>
    </row>
    <row r="87" spans="1:2" x14ac:dyDescent="0.15">
      <c r="A87" s="4" t="s">
        <v>551</v>
      </c>
      <c r="B87" s="50" t="s">
        <v>1305</v>
      </c>
    </row>
    <row r="88" spans="1:2" x14ac:dyDescent="0.15">
      <c r="B88" s="7" t="s">
        <v>1306</v>
      </c>
    </row>
    <row r="90" spans="1:2" x14ac:dyDescent="0.15">
      <c r="A90" s="4" t="s">
        <v>551</v>
      </c>
      <c r="B90" s="50" t="s">
        <v>1307</v>
      </c>
    </row>
    <row r="91" spans="1:2" x14ac:dyDescent="0.15">
      <c r="B91" s="7" t="s">
        <v>1308</v>
      </c>
    </row>
    <row r="93" spans="1:2" x14ac:dyDescent="0.15">
      <c r="A93" s="4" t="s">
        <v>551</v>
      </c>
      <c r="B93" s="29" t="s">
        <v>1309</v>
      </c>
    </row>
    <row r="94" spans="1:2" x14ac:dyDescent="0.15">
      <c r="B94" t="s">
        <v>1310</v>
      </c>
    </row>
    <row r="95" spans="1:2" x14ac:dyDescent="0.15">
      <c r="B95" s="7" t="s">
        <v>1311</v>
      </c>
    </row>
  </sheetData>
  <phoneticPr fontId="2"/>
  <hyperlinks>
    <hyperlink ref="C11" r:id="rId1" xr:uid="{346C5D7F-F187-4C07-A37E-EF8363EF7BD0}"/>
    <hyperlink ref="C10" r:id="rId2" xr:uid="{09FA7007-A353-4E1E-B5AD-A70FD0041B52}"/>
    <hyperlink ref="C9" r:id="rId3" xr:uid="{2D886BA4-50FD-4DE3-B7F4-077901807240}"/>
    <hyperlink ref="C23" r:id="rId4" xr:uid="{92B1F3CD-59F3-490F-B279-07E1C75512A5}"/>
    <hyperlink ref="C19" r:id="rId5" xr:uid="{C7D11E3C-669E-49CC-9608-D1D3029EBB73}"/>
    <hyperlink ref="C3" r:id="rId6" xr:uid="{665B5617-EC71-4B15-860B-5417D68B13BE}"/>
    <hyperlink ref="B36" r:id="rId7" xr:uid="{EA75C195-6C3E-4F46-8731-52951F582AEF}"/>
    <hyperlink ref="B38" r:id="rId8" xr:uid="{FD5C460A-979D-49F1-AF0D-E28EE008A89C}"/>
    <hyperlink ref="B44" r:id="rId9" xr:uid="{B119AA64-1378-4176-AC2D-DA8CB2C5038E}"/>
    <hyperlink ref="B46" r:id="rId10" xr:uid="{4DFCBAFB-A9CC-46EC-B943-9A7A1519284C}"/>
    <hyperlink ref="B51" r:id="rId11" xr:uid="{302AEC35-703F-41AB-9B3A-F5E8E81E8A53}"/>
    <hyperlink ref="B58" r:id="rId12" xr:uid="{B82B1399-1811-45D6-A9D9-1655658D3BF7}"/>
    <hyperlink ref="B40" r:id="rId13" xr:uid="{6A37A61E-EBFD-4DF7-A8CE-BA8D9526A1A4}"/>
    <hyperlink ref="B66" r:id="rId14" xr:uid="{CF2D39B3-717B-4FD3-981A-AA2EDCF8B602}"/>
    <hyperlink ref="B70" r:id="rId15" xr:uid="{0C7777EC-B4C7-4F71-A938-060D6CA01A51}"/>
    <hyperlink ref="B73" r:id="rId16" xr:uid="{CF847C68-EAAE-482D-BC20-7AFF37946957}"/>
    <hyperlink ref="B76" r:id="rId17" xr:uid="{27A008BD-7D4B-4C5C-9B71-238EB5EFB909}"/>
    <hyperlink ref="B79" r:id="rId18" xr:uid="{D46F1011-5C9C-494E-875A-68EDEDA4D721}"/>
    <hyperlink ref="B85" r:id="rId19" xr:uid="{FFD2A532-897E-44B8-B702-5D59B16E7EEB}"/>
    <hyperlink ref="B83" r:id="rId20" xr:uid="{025A8CEA-E1AB-4FDB-81E0-8122F4B103AB}"/>
    <hyperlink ref="B88" r:id="rId21" xr:uid="{9A6A083C-0E62-4C99-914D-1EE57D80E65F}"/>
    <hyperlink ref="B91" r:id="rId22" xr:uid="{207B7022-2756-4231-80E3-8D479125BD4B}"/>
    <hyperlink ref="B64" r:id="rId23" xr:uid="{3E770086-1C06-493A-B2B9-1F1AB68F2D52}"/>
    <hyperlink ref="C12" r:id="rId24" xr:uid="{CB326A03-4338-4F35-B7FA-CAF8D4E911D8}"/>
    <hyperlink ref="C17" r:id="rId25" xr:uid="{A7EED748-E931-40E5-A0D2-D0E9677048C3}"/>
    <hyperlink ref="C26" r:id="rId26" xr:uid="{159CD178-004F-4EDF-8711-F6BD6E8EFB33}"/>
    <hyperlink ref="C2" r:id="rId27" xr:uid="{56118EBD-8900-4BA6-BFB3-5516EA7B10C2}"/>
    <hyperlink ref="C21" r:id="rId28" xr:uid="{5F4D7017-2CD9-4830-B206-C5163F71E960}"/>
    <hyperlink ref="C25" r:id="rId29" xr:uid="{A9C9B30F-020E-4249-B2D2-417650D4F060}"/>
    <hyperlink ref="C13" r:id="rId30" xr:uid="{9FD006DD-34C5-4EFD-96B9-36B8363E105F}"/>
    <hyperlink ref="C14" r:id="rId31" xr:uid="{5693F0DB-907E-43D8-B84B-467D01802FBC}"/>
    <hyperlink ref="C15" r:id="rId32" xr:uid="{EB1F2C93-52AD-473C-A991-9B90EB472B09}"/>
    <hyperlink ref="B54" r:id="rId33" xr:uid="{A4A34EF9-4A95-44BB-81D5-C6BF67E823C3}"/>
    <hyperlink ref="B95" r:id="rId34" xr:uid="{BB7DB63F-6991-4C78-B385-299F55B7248E}"/>
    <hyperlink ref="C5" r:id="rId35" xr:uid="{6E8CC6C9-9FD5-486C-BFE6-8FD26CCFEA2F}"/>
    <hyperlink ref="C7" r:id="rId36" xr:uid="{427AC0AF-2605-434D-BB19-6D986B1C0A32}"/>
    <hyperlink ref="D5" r:id="rId37" xr:uid="{EB1C25A0-B014-448A-8DFD-B9F6047B1D0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2"/>
  <sheetViews>
    <sheetView zoomScale="205" zoomScaleNormal="205" workbookViewId="0">
      <selection activeCell="A7" sqref="A7"/>
    </sheetView>
  </sheetViews>
  <sheetFormatPr defaultRowHeight="13.5" x14ac:dyDescent="0.15"/>
  <sheetData>
    <row r="1" spans="1:3" x14ac:dyDescent="0.15">
      <c r="A1" s="5" t="s">
        <v>570</v>
      </c>
    </row>
    <row r="2" spans="1:3" x14ac:dyDescent="0.15">
      <c r="A2" s="5" t="s">
        <v>1</v>
      </c>
    </row>
    <row r="3" spans="1:3" x14ac:dyDescent="0.15">
      <c r="A3" s="5" t="s">
        <v>669</v>
      </c>
    </row>
    <row r="4" spans="1:3" x14ac:dyDescent="0.15">
      <c r="A4" s="5" t="s">
        <v>2</v>
      </c>
      <c r="C4" s="5" t="s">
        <v>667</v>
      </c>
    </row>
    <row r="7" spans="1:3" x14ac:dyDescent="0.15">
      <c r="A7" t="s">
        <v>875</v>
      </c>
    </row>
    <row r="8" spans="1:3" x14ac:dyDescent="0.15">
      <c r="A8" t="s">
        <v>760</v>
      </c>
    </row>
    <row r="9" spans="1:3" x14ac:dyDescent="0.15">
      <c r="A9" t="s">
        <v>761</v>
      </c>
    </row>
    <row r="10" spans="1:3" x14ac:dyDescent="0.15">
      <c r="A10" t="s">
        <v>762</v>
      </c>
    </row>
    <row r="11" spans="1:3" x14ac:dyDescent="0.15">
      <c r="A11" t="s">
        <v>763</v>
      </c>
    </row>
    <row r="12" spans="1:3" x14ac:dyDescent="0.15">
      <c r="A12" t="s">
        <v>764</v>
      </c>
    </row>
    <row r="13" spans="1:3" x14ac:dyDescent="0.15">
      <c r="A13" t="s">
        <v>765</v>
      </c>
    </row>
    <row r="14" spans="1:3" x14ac:dyDescent="0.15">
      <c r="A14" t="s">
        <v>766</v>
      </c>
    </row>
    <row r="15" spans="1:3" x14ac:dyDescent="0.15">
      <c r="A15" t="s">
        <v>767</v>
      </c>
    </row>
    <row r="16" spans="1:3" x14ac:dyDescent="0.15">
      <c r="A16" t="s">
        <v>768</v>
      </c>
    </row>
    <row r="17" spans="1:1" x14ac:dyDescent="0.15">
      <c r="A17" t="s">
        <v>769</v>
      </c>
    </row>
    <row r="18" spans="1:1" x14ac:dyDescent="0.15">
      <c r="A18" t="s">
        <v>770</v>
      </c>
    </row>
    <row r="19" spans="1:1" x14ac:dyDescent="0.15">
      <c r="A19" t="s">
        <v>771</v>
      </c>
    </row>
    <row r="20" spans="1:1" x14ac:dyDescent="0.15">
      <c r="A20" t="s">
        <v>772</v>
      </c>
    </row>
    <row r="21" spans="1:1" x14ac:dyDescent="0.15">
      <c r="A21" t="s">
        <v>773</v>
      </c>
    </row>
    <row r="22" spans="1:1" x14ac:dyDescent="0.15">
      <c r="A22" t="s">
        <v>774</v>
      </c>
    </row>
    <row r="23" spans="1:1" x14ac:dyDescent="0.15">
      <c r="A23" t="s">
        <v>775</v>
      </c>
    </row>
    <row r="24" spans="1:1" x14ac:dyDescent="0.15">
      <c r="A24" t="s">
        <v>776</v>
      </c>
    </row>
    <row r="25" spans="1:1" x14ac:dyDescent="0.15">
      <c r="A25" t="s">
        <v>777</v>
      </c>
    </row>
    <row r="26" spans="1:1" x14ac:dyDescent="0.15">
      <c r="A26" t="s">
        <v>778</v>
      </c>
    </row>
    <row r="27" spans="1:1" x14ac:dyDescent="0.15">
      <c r="A27" t="s">
        <v>779</v>
      </c>
    </row>
    <row r="28" spans="1:1" x14ac:dyDescent="0.15">
      <c r="A28" t="s">
        <v>780</v>
      </c>
    </row>
    <row r="29" spans="1:1" x14ac:dyDescent="0.15">
      <c r="A29" t="s">
        <v>781</v>
      </c>
    </row>
    <row r="30" spans="1:1" x14ac:dyDescent="0.15">
      <c r="A30" t="s">
        <v>782</v>
      </c>
    </row>
    <row r="31" spans="1:1" x14ac:dyDescent="0.15">
      <c r="A31" t="s">
        <v>783</v>
      </c>
    </row>
    <row r="32" spans="1:1" x14ac:dyDescent="0.15">
      <c r="A32" t="s">
        <v>784</v>
      </c>
    </row>
    <row r="33" spans="1:1" x14ac:dyDescent="0.15">
      <c r="A33" t="s">
        <v>785</v>
      </c>
    </row>
    <row r="34" spans="1:1" x14ac:dyDescent="0.15">
      <c r="A34" t="s">
        <v>786</v>
      </c>
    </row>
    <row r="35" spans="1:1" x14ac:dyDescent="0.15">
      <c r="A35" t="s">
        <v>787</v>
      </c>
    </row>
    <row r="36" spans="1:1" x14ac:dyDescent="0.15">
      <c r="A36" t="s">
        <v>788</v>
      </c>
    </row>
    <row r="37" spans="1:1" x14ac:dyDescent="0.15">
      <c r="A37" t="s">
        <v>789</v>
      </c>
    </row>
    <row r="38" spans="1:1" x14ac:dyDescent="0.15">
      <c r="A38" t="s">
        <v>790</v>
      </c>
    </row>
    <row r="39" spans="1:1" x14ac:dyDescent="0.15">
      <c r="A39" t="s">
        <v>791</v>
      </c>
    </row>
    <row r="40" spans="1:1" x14ac:dyDescent="0.15">
      <c r="A40" t="s">
        <v>792</v>
      </c>
    </row>
    <row r="41" spans="1:1" x14ac:dyDescent="0.15">
      <c r="A41" t="s">
        <v>793</v>
      </c>
    </row>
    <row r="42" spans="1:1" x14ac:dyDescent="0.15">
      <c r="A42" t="s">
        <v>794</v>
      </c>
    </row>
    <row r="43" spans="1:1" x14ac:dyDescent="0.15">
      <c r="A43" t="s">
        <v>795</v>
      </c>
    </row>
    <row r="44" spans="1:1" x14ac:dyDescent="0.15">
      <c r="A44" t="s">
        <v>796</v>
      </c>
    </row>
    <row r="45" spans="1:1" x14ac:dyDescent="0.15">
      <c r="A45" t="s">
        <v>797</v>
      </c>
    </row>
    <row r="46" spans="1:1" x14ac:dyDescent="0.15">
      <c r="A46" t="s">
        <v>798</v>
      </c>
    </row>
    <row r="47" spans="1:1" x14ac:dyDescent="0.15">
      <c r="A47" t="s">
        <v>799</v>
      </c>
    </row>
    <row r="48" spans="1:1" x14ac:dyDescent="0.15">
      <c r="A48" t="s">
        <v>800</v>
      </c>
    </row>
    <row r="49" spans="1:1" x14ac:dyDescent="0.15">
      <c r="A49" t="s">
        <v>801</v>
      </c>
    </row>
    <row r="50" spans="1:1" x14ac:dyDescent="0.15">
      <c r="A50" t="s">
        <v>802</v>
      </c>
    </row>
    <row r="51" spans="1:1" x14ac:dyDescent="0.15">
      <c r="A51" t="s">
        <v>803</v>
      </c>
    </row>
    <row r="52" spans="1:1" x14ac:dyDescent="0.15">
      <c r="A52" t="s">
        <v>804</v>
      </c>
    </row>
    <row r="53" spans="1:1" x14ac:dyDescent="0.15">
      <c r="A53" t="s">
        <v>805</v>
      </c>
    </row>
    <row r="54" spans="1:1" x14ac:dyDescent="0.15">
      <c r="A54" t="s">
        <v>806</v>
      </c>
    </row>
    <row r="55" spans="1:1" x14ac:dyDescent="0.15">
      <c r="A55" t="s">
        <v>807</v>
      </c>
    </row>
    <row r="56" spans="1:1" x14ac:dyDescent="0.15">
      <c r="A56" t="s">
        <v>808</v>
      </c>
    </row>
    <row r="57" spans="1:1" x14ac:dyDescent="0.15">
      <c r="A57" t="s">
        <v>809</v>
      </c>
    </row>
    <row r="58" spans="1:1" x14ac:dyDescent="0.15">
      <c r="A58" t="s">
        <v>810</v>
      </c>
    </row>
    <row r="59" spans="1:1" x14ac:dyDescent="0.15">
      <c r="A59" t="s">
        <v>811</v>
      </c>
    </row>
    <row r="60" spans="1:1" x14ac:dyDescent="0.15">
      <c r="A60" t="s">
        <v>812</v>
      </c>
    </row>
    <row r="61" spans="1:1" x14ac:dyDescent="0.15">
      <c r="A61" t="s">
        <v>813</v>
      </c>
    </row>
    <row r="62" spans="1:1" x14ac:dyDescent="0.15">
      <c r="A62" t="s">
        <v>814</v>
      </c>
    </row>
    <row r="63" spans="1:1" x14ac:dyDescent="0.15">
      <c r="A63" t="s">
        <v>815</v>
      </c>
    </row>
    <row r="64" spans="1:1" x14ac:dyDescent="0.15">
      <c r="A64" t="s">
        <v>816</v>
      </c>
    </row>
    <row r="65" spans="1:1" x14ac:dyDescent="0.15">
      <c r="A65" t="s">
        <v>817</v>
      </c>
    </row>
    <row r="66" spans="1:1" x14ac:dyDescent="0.15">
      <c r="A66" t="s">
        <v>818</v>
      </c>
    </row>
    <row r="67" spans="1:1" x14ac:dyDescent="0.15">
      <c r="A67" t="s">
        <v>819</v>
      </c>
    </row>
    <row r="68" spans="1:1" x14ac:dyDescent="0.15">
      <c r="A68" t="s">
        <v>820</v>
      </c>
    </row>
    <row r="69" spans="1:1" x14ac:dyDescent="0.15">
      <c r="A69" t="s">
        <v>821</v>
      </c>
    </row>
    <row r="70" spans="1:1" x14ac:dyDescent="0.15">
      <c r="A70" t="s">
        <v>822</v>
      </c>
    </row>
    <row r="71" spans="1:1" x14ac:dyDescent="0.15">
      <c r="A71" t="s">
        <v>823</v>
      </c>
    </row>
    <row r="72" spans="1:1" x14ac:dyDescent="0.15">
      <c r="A72" t="s">
        <v>824</v>
      </c>
    </row>
    <row r="73" spans="1:1" x14ac:dyDescent="0.15">
      <c r="A73" t="s">
        <v>825</v>
      </c>
    </row>
    <row r="74" spans="1:1" x14ac:dyDescent="0.15">
      <c r="A74" t="s">
        <v>826</v>
      </c>
    </row>
    <row r="75" spans="1:1" x14ac:dyDescent="0.15">
      <c r="A75" t="s">
        <v>827</v>
      </c>
    </row>
    <row r="76" spans="1:1" x14ac:dyDescent="0.15">
      <c r="A76" t="s">
        <v>828</v>
      </c>
    </row>
    <row r="77" spans="1:1" x14ac:dyDescent="0.15">
      <c r="A77" t="s">
        <v>829</v>
      </c>
    </row>
    <row r="78" spans="1:1" x14ac:dyDescent="0.15">
      <c r="A78" t="s">
        <v>830</v>
      </c>
    </row>
    <row r="79" spans="1:1" x14ac:dyDescent="0.15">
      <c r="A79" t="s">
        <v>831</v>
      </c>
    </row>
    <row r="80" spans="1:1" x14ac:dyDescent="0.15">
      <c r="A80" t="s">
        <v>832</v>
      </c>
    </row>
    <row r="81" spans="1:1" x14ac:dyDescent="0.15">
      <c r="A81" t="s">
        <v>833</v>
      </c>
    </row>
    <row r="82" spans="1:1" x14ac:dyDescent="0.15">
      <c r="A82" t="s">
        <v>834</v>
      </c>
    </row>
    <row r="83" spans="1:1" x14ac:dyDescent="0.15">
      <c r="A83" t="s">
        <v>835</v>
      </c>
    </row>
    <row r="84" spans="1:1" x14ac:dyDescent="0.15">
      <c r="A84" t="s">
        <v>836</v>
      </c>
    </row>
    <row r="85" spans="1:1" x14ac:dyDescent="0.15">
      <c r="A85" t="s">
        <v>837</v>
      </c>
    </row>
    <row r="86" spans="1:1" x14ac:dyDescent="0.15">
      <c r="A86" t="s">
        <v>838</v>
      </c>
    </row>
    <row r="87" spans="1:1" x14ac:dyDescent="0.15">
      <c r="A87" t="s">
        <v>839</v>
      </c>
    </row>
    <row r="88" spans="1:1" x14ac:dyDescent="0.15">
      <c r="A88" t="s">
        <v>840</v>
      </c>
    </row>
    <row r="89" spans="1:1" x14ac:dyDescent="0.15">
      <c r="A89" t="s">
        <v>841</v>
      </c>
    </row>
    <row r="90" spans="1:1" x14ac:dyDescent="0.15">
      <c r="A90" t="s">
        <v>842</v>
      </c>
    </row>
    <row r="91" spans="1:1" x14ac:dyDescent="0.15">
      <c r="A91" t="s">
        <v>843</v>
      </c>
    </row>
    <row r="92" spans="1:1" x14ac:dyDescent="0.15">
      <c r="A92" t="s">
        <v>844</v>
      </c>
    </row>
    <row r="93" spans="1:1" x14ac:dyDescent="0.15">
      <c r="A93" t="s">
        <v>845</v>
      </c>
    </row>
    <row r="94" spans="1:1" x14ac:dyDescent="0.15">
      <c r="A94" t="s">
        <v>846</v>
      </c>
    </row>
    <row r="95" spans="1:1" x14ac:dyDescent="0.15">
      <c r="A95" t="s">
        <v>847</v>
      </c>
    </row>
    <row r="96" spans="1:1" x14ac:dyDescent="0.15">
      <c r="A96" t="s">
        <v>848</v>
      </c>
    </row>
    <row r="97" spans="1:1" x14ac:dyDescent="0.15">
      <c r="A97" t="s">
        <v>849</v>
      </c>
    </row>
    <row r="98" spans="1:1" x14ac:dyDescent="0.15">
      <c r="A98" t="s">
        <v>850</v>
      </c>
    </row>
    <row r="99" spans="1:1" x14ac:dyDescent="0.15">
      <c r="A99" t="s">
        <v>851</v>
      </c>
    </row>
    <row r="100" spans="1:1" x14ac:dyDescent="0.15">
      <c r="A100" t="s">
        <v>852</v>
      </c>
    </row>
    <row r="101" spans="1:1" x14ac:dyDescent="0.15">
      <c r="A101" t="s">
        <v>853</v>
      </c>
    </row>
    <row r="102" spans="1:1" x14ac:dyDescent="0.15">
      <c r="A102" t="s">
        <v>854</v>
      </c>
    </row>
    <row r="103" spans="1:1" x14ac:dyDescent="0.15">
      <c r="A103" t="s">
        <v>855</v>
      </c>
    </row>
    <row r="104" spans="1:1" x14ac:dyDescent="0.15">
      <c r="A104" t="s">
        <v>856</v>
      </c>
    </row>
    <row r="105" spans="1:1" x14ac:dyDescent="0.15">
      <c r="A105" t="s">
        <v>857</v>
      </c>
    </row>
    <row r="106" spans="1:1" x14ac:dyDescent="0.15">
      <c r="A106" t="s">
        <v>858</v>
      </c>
    </row>
    <row r="107" spans="1:1" x14ac:dyDescent="0.15">
      <c r="A107" t="s">
        <v>859</v>
      </c>
    </row>
    <row r="108" spans="1:1" x14ac:dyDescent="0.15">
      <c r="A108" t="s">
        <v>860</v>
      </c>
    </row>
    <row r="109" spans="1:1" x14ac:dyDescent="0.15">
      <c r="A109" t="s">
        <v>861</v>
      </c>
    </row>
    <row r="110" spans="1:1" x14ac:dyDescent="0.15">
      <c r="A110" t="s">
        <v>862</v>
      </c>
    </row>
    <row r="111" spans="1:1" x14ac:dyDescent="0.15">
      <c r="A111" t="s">
        <v>863</v>
      </c>
    </row>
    <row r="112" spans="1:1" x14ac:dyDescent="0.15">
      <c r="A112" t="s">
        <v>864</v>
      </c>
    </row>
    <row r="113" spans="1:1" x14ac:dyDescent="0.15">
      <c r="A113" t="s">
        <v>865</v>
      </c>
    </row>
    <row r="114" spans="1:1" x14ac:dyDescent="0.15">
      <c r="A114" t="s">
        <v>866</v>
      </c>
    </row>
    <row r="115" spans="1:1" x14ac:dyDescent="0.15">
      <c r="A115" t="s">
        <v>867</v>
      </c>
    </row>
    <row r="116" spans="1:1" x14ac:dyDescent="0.15">
      <c r="A116" t="s">
        <v>868</v>
      </c>
    </row>
    <row r="117" spans="1:1" x14ac:dyDescent="0.15">
      <c r="A117" t="s">
        <v>869</v>
      </c>
    </row>
    <row r="118" spans="1:1" x14ac:dyDescent="0.15">
      <c r="A118" t="s">
        <v>870</v>
      </c>
    </row>
    <row r="119" spans="1:1" x14ac:dyDescent="0.15">
      <c r="A119" t="s">
        <v>871</v>
      </c>
    </row>
    <row r="120" spans="1:1" x14ac:dyDescent="0.15">
      <c r="A120" t="s">
        <v>872</v>
      </c>
    </row>
    <row r="121" spans="1:1" x14ac:dyDescent="0.15">
      <c r="A121" t="s">
        <v>873</v>
      </c>
    </row>
    <row r="122" spans="1:1" x14ac:dyDescent="0.15">
      <c r="A122" t="s">
        <v>874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7"/>
  <sheetViews>
    <sheetView zoomScale="190" zoomScaleNormal="190" workbookViewId="0">
      <selection activeCell="B46" sqref="B46"/>
    </sheetView>
  </sheetViews>
  <sheetFormatPr defaultRowHeight="13.5" x14ac:dyDescent="0.15"/>
  <cols>
    <col min="1" max="1" width="66.5" customWidth="1"/>
    <col min="2" max="2" width="16.375" customWidth="1"/>
  </cols>
  <sheetData>
    <row r="1" spans="1:2" x14ac:dyDescent="0.15">
      <c r="A1" t="s">
        <v>681</v>
      </c>
      <c r="B1" s="17" t="s">
        <v>0</v>
      </c>
    </row>
    <row r="9" spans="1:2" x14ac:dyDescent="0.15">
      <c r="A9" t="s">
        <v>728</v>
      </c>
    </row>
    <row r="15" spans="1:2" x14ac:dyDescent="0.15">
      <c r="A15" t="s">
        <v>729</v>
      </c>
    </row>
    <row r="16" spans="1:2" x14ac:dyDescent="0.15">
      <c r="A16" t="s">
        <v>730</v>
      </c>
    </row>
    <row r="18" spans="1:1" x14ac:dyDescent="0.15">
      <c r="A18" t="s">
        <v>743</v>
      </c>
    </row>
    <row r="19" spans="1:1" x14ac:dyDescent="0.15">
      <c r="A19" t="s">
        <v>744</v>
      </c>
    </row>
    <row r="20" spans="1:1" x14ac:dyDescent="0.15">
      <c r="A20" t="s">
        <v>682</v>
      </c>
    </row>
    <row r="23" spans="1:1" x14ac:dyDescent="0.15">
      <c r="A23" t="s">
        <v>683</v>
      </c>
    </row>
    <row r="24" spans="1:1" x14ac:dyDescent="0.15">
      <c r="A24" t="s">
        <v>731</v>
      </c>
    </row>
    <row r="25" spans="1:1" x14ac:dyDescent="0.15">
      <c r="A25" t="s">
        <v>732</v>
      </c>
    </row>
    <row r="26" spans="1:1" x14ac:dyDescent="0.15">
      <c r="A26" t="s">
        <v>733</v>
      </c>
    </row>
    <row r="27" spans="1:1" x14ac:dyDescent="0.15">
      <c r="A27" t="s">
        <v>734</v>
      </c>
    </row>
    <row r="28" spans="1:1" x14ac:dyDescent="0.15">
      <c r="A28" t="s">
        <v>735</v>
      </c>
    </row>
    <row r="31" spans="1:1" x14ac:dyDescent="0.15">
      <c r="A31" t="s">
        <v>684</v>
      </c>
    </row>
    <row r="32" spans="1:1" x14ac:dyDescent="0.15">
      <c r="A32" t="s">
        <v>685</v>
      </c>
    </row>
    <row r="33" spans="1:1" x14ac:dyDescent="0.15">
      <c r="A33" t="s">
        <v>686</v>
      </c>
    </row>
    <row r="39" spans="1:1" x14ac:dyDescent="0.15">
      <c r="A39" t="s">
        <v>687</v>
      </c>
    </row>
    <row r="40" spans="1:1" x14ac:dyDescent="0.15">
      <c r="A40" t="s">
        <v>688</v>
      </c>
    </row>
    <row r="41" spans="1:1" x14ac:dyDescent="0.15">
      <c r="A41" t="s">
        <v>736</v>
      </c>
    </row>
    <row r="43" spans="1:1" x14ac:dyDescent="0.15">
      <c r="A43" t="s">
        <v>737</v>
      </c>
    </row>
    <row r="45" spans="1:1" x14ac:dyDescent="0.15">
      <c r="A45" t="s">
        <v>689</v>
      </c>
    </row>
    <row r="47" spans="1:1" x14ac:dyDescent="0.15">
      <c r="A47" t="s">
        <v>690</v>
      </c>
    </row>
    <row r="48" spans="1:1" x14ac:dyDescent="0.15">
      <c r="A48" t="s">
        <v>691</v>
      </c>
    </row>
    <row r="50" spans="1:1" x14ac:dyDescent="0.15">
      <c r="A50" t="s">
        <v>692</v>
      </c>
    </row>
    <row r="51" spans="1:1" x14ac:dyDescent="0.15">
      <c r="A51" t="s">
        <v>693</v>
      </c>
    </row>
    <row r="52" spans="1:1" x14ac:dyDescent="0.15">
      <c r="A52" t="s">
        <v>694</v>
      </c>
    </row>
    <row r="53" spans="1:1" x14ac:dyDescent="0.15">
      <c r="A53" t="s">
        <v>727</v>
      </c>
    </row>
    <row r="55" spans="1:1" x14ac:dyDescent="0.15">
      <c r="A55" t="s">
        <v>695</v>
      </c>
    </row>
    <row r="56" spans="1:1" x14ac:dyDescent="0.15">
      <c r="A56" t="s">
        <v>738</v>
      </c>
    </row>
    <row r="58" spans="1:1" x14ac:dyDescent="0.15">
      <c r="A58" t="s">
        <v>739</v>
      </c>
    </row>
    <row r="59" spans="1:1" x14ac:dyDescent="0.15">
      <c r="A59" t="s">
        <v>696</v>
      </c>
    </row>
    <row r="60" spans="1:1" x14ac:dyDescent="0.15">
      <c r="A60" t="s">
        <v>745</v>
      </c>
    </row>
    <row r="61" spans="1:1" x14ac:dyDescent="0.15">
      <c r="A61" t="s">
        <v>740</v>
      </c>
    </row>
    <row r="63" spans="1:1" x14ac:dyDescent="0.15">
      <c r="A63" t="s">
        <v>697</v>
      </c>
    </row>
    <row r="65" spans="1:1" x14ac:dyDescent="0.15">
      <c r="A65" t="s">
        <v>698</v>
      </c>
    </row>
    <row r="66" spans="1:1" x14ac:dyDescent="0.15">
      <c r="A66" t="s">
        <v>699</v>
      </c>
    </row>
    <row r="67" spans="1:1" x14ac:dyDescent="0.15">
      <c r="A67" t="s">
        <v>700</v>
      </c>
    </row>
    <row r="68" spans="1:1" x14ac:dyDescent="0.15">
      <c r="A68" t="s">
        <v>701</v>
      </c>
    </row>
    <row r="69" spans="1:1" x14ac:dyDescent="0.15">
      <c r="A69" t="s">
        <v>702</v>
      </c>
    </row>
    <row r="70" spans="1:1" x14ac:dyDescent="0.15">
      <c r="A70" t="s">
        <v>741</v>
      </c>
    </row>
    <row r="71" spans="1:1" x14ac:dyDescent="0.15">
      <c r="A71" t="s">
        <v>742</v>
      </c>
    </row>
    <row r="72" spans="1:1" x14ac:dyDescent="0.15">
      <c r="A72" t="s">
        <v>703</v>
      </c>
    </row>
    <row r="73" spans="1:1" x14ac:dyDescent="0.15">
      <c r="A73" t="s">
        <v>704</v>
      </c>
    </row>
    <row r="74" spans="1:1" x14ac:dyDescent="0.15">
      <c r="A74" t="s">
        <v>705</v>
      </c>
    </row>
    <row r="75" spans="1:1" x14ac:dyDescent="0.15">
      <c r="A75" t="s">
        <v>706</v>
      </c>
    </row>
    <row r="76" spans="1:1" x14ac:dyDescent="0.15">
      <c r="A76" t="s">
        <v>707</v>
      </c>
    </row>
    <row r="77" spans="1:1" x14ac:dyDescent="0.15">
      <c r="A77" t="s">
        <v>746</v>
      </c>
    </row>
    <row r="78" spans="1:1" x14ac:dyDescent="0.15">
      <c r="A78" t="s">
        <v>747</v>
      </c>
    </row>
    <row r="79" spans="1:1" x14ac:dyDescent="0.15">
      <c r="A79" t="s">
        <v>708</v>
      </c>
    </row>
    <row r="80" spans="1:1" x14ac:dyDescent="0.15">
      <c r="A80" t="s">
        <v>709</v>
      </c>
    </row>
    <row r="81" spans="1:1" x14ac:dyDescent="0.15">
      <c r="A81" t="s">
        <v>710</v>
      </c>
    </row>
    <row r="82" spans="1:1" x14ac:dyDescent="0.15">
      <c r="A82" t="s">
        <v>711</v>
      </c>
    </row>
    <row r="83" spans="1:1" x14ac:dyDescent="0.15">
      <c r="A83" t="s">
        <v>712</v>
      </c>
    </row>
    <row r="84" spans="1:1" x14ac:dyDescent="0.15">
      <c r="A84" t="s">
        <v>713</v>
      </c>
    </row>
    <row r="86" spans="1:1" x14ac:dyDescent="0.15">
      <c r="A86" t="s">
        <v>714</v>
      </c>
    </row>
    <row r="87" spans="1:1" x14ac:dyDescent="0.15">
      <c r="A87" t="s">
        <v>715</v>
      </c>
    </row>
    <row r="89" spans="1:1" x14ac:dyDescent="0.15">
      <c r="A89" t="s">
        <v>716</v>
      </c>
    </row>
    <row r="90" spans="1:1" x14ac:dyDescent="0.15">
      <c r="A90" t="s">
        <v>717</v>
      </c>
    </row>
    <row r="91" spans="1:1" x14ac:dyDescent="0.15">
      <c r="A91" t="s">
        <v>718</v>
      </c>
    </row>
    <row r="92" spans="1:1" x14ac:dyDescent="0.15">
      <c r="A92" t="s">
        <v>719</v>
      </c>
    </row>
    <row r="93" spans="1:1" x14ac:dyDescent="0.15">
      <c r="A93" t="s">
        <v>720</v>
      </c>
    </row>
    <row r="94" spans="1:1" x14ac:dyDescent="0.15">
      <c r="A94" t="s">
        <v>721</v>
      </c>
    </row>
    <row r="95" spans="1:1" x14ac:dyDescent="0.15">
      <c r="A95" t="s">
        <v>722</v>
      </c>
    </row>
    <row r="96" spans="1:1" x14ac:dyDescent="0.15">
      <c r="A96" t="s">
        <v>723</v>
      </c>
    </row>
    <row r="97" spans="1:1" x14ac:dyDescent="0.15">
      <c r="A97" t="s">
        <v>724</v>
      </c>
    </row>
    <row r="98" spans="1:1" x14ac:dyDescent="0.15">
      <c r="A98" t="s">
        <v>725</v>
      </c>
    </row>
    <row r="99" spans="1:1" x14ac:dyDescent="0.15">
      <c r="A99" t="s">
        <v>726</v>
      </c>
    </row>
    <row r="107" spans="1:1" x14ac:dyDescent="0.15">
      <c r="A107" t="s">
        <v>748</v>
      </c>
    </row>
  </sheetData>
  <sortState xmlns:xlrd2="http://schemas.microsoft.com/office/spreadsheetml/2017/richdata2" ref="A1:A62">
    <sortCondition ref="A1"/>
  </sortState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2:D285"/>
  <sheetViews>
    <sheetView zoomScale="190" zoomScaleNormal="190" workbookViewId="0">
      <selection activeCell="A3" sqref="A3"/>
    </sheetView>
  </sheetViews>
  <sheetFormatPr defaultRowHeight="13.5" x14ac:dyDescent="0.15"/>
  <cols>
    <col min="1" max="1" width="11.625" customWidth="1"/>
    <col min="2" max="2" width="31" customWidth="1"/>
    <col min="3" max="3" width="5.625" customWidth="1"/>
    <col min="4" max="4" width="58.625" customWidth="1"/>
  </cols>
  <sheetData>
    <row r="2" spans="1:3" x14ac:dyDescent="0.15">
      <c r="A2" s="36" t="s">
        <v>906</v>
      </c>
    </row>
    <row r="5" spans="1:3" x14ac:dyDescent="0.15">
      <c r="A5" s="29" t="s">
        <v>907</v>
      </c>
    </row>
    <row r="6" spans="1:3" x14ac:dyDescent="0.15">
      <c r="A6" s="7" t="s">
        <v>978</v>
      </c>
    </row>
    <row r="7" spans="1:3" x14ac:dyDescent="0.15">
      <c r="A7" s="7"/>
    </row>
    <row r="8" spans="1:3" x14ac:dyDescent="0.15">
      <c r="A8" s="29" t="s">
        <v>1313</v>
      </c>
    </row>
    <row r="9" spans="1:3" x14ac:dyDescent="0.15">
      <c r="A9" s="7" t="s">
        <v>1179</v>
      </c>
    </row>
    <row r="11" spans="1:3" x14ac:dyDescent="0.15">
      <c r="A11" s="29" t="s">
        <v>908</v>
      </c>
    </row>
    <row r="12" spans="1:3" x14ac:dyDescent="0.15">
      <c r="A12" s="7" t="s">
        <v>973</v>
      </c>
    </row>
    <row r="13" spans="1:3" x14ac:dyDescent="0.15">
      <c r="A13" s="30" t="s">
        <v>974</v>
      </c>
      <c r="C13" t="s">
        <v>1174</v>
      </c>
    </row>
    <row r="14" spans="1:3" x14ac:dyDescent="0.15">
      <c r="A14" s="7" t="s">
        <v>975</v>
      </c>
    </row>
    <row r="15" spans="1:3" x14ac:dyDescent="0.15">
      <c r="A15" s="7" t="s">
        <v>976</v>
      </c>
    </row>
    <row r="16" spans="1:3" x14ac:dyDescent="0.15">
      <c r="A16" s="7"/>
    </row>
    <row r="17" spans="1:4" x14ac:dyDescent="0.15">
      <c r="A17" s="29" t="s">
        <v>903</v>
      </c>
    </row>
    <row r="18" spans="1:4" x14ac:dyDescent="0.15">
      <c r="A18" s="7" t="s">
        <v>977</v>
      </c>
    </row>
    <row r="19" spans="1:4" x14ac:dyDescent="0.15">
      <c r="A19" t="s">
        <v>1175</v>
      </c>
    </row>
    <row r="21" spans="1:4" x14ac:dyDescent="0.15">
      <c r="A21" s="2"/>
      <c r="B21" s="37" t="s">
        <v>1165</v>
      </c>
      <c r="C21" s="2"/>
      <c r="D21" s="35" t="s">
        <v>909</v>
      </c>
    </row>
    <row r="22" spans="1:4" x14ac:dyDescent="0.15">
      <c r="A22" s="2"/>
      <c r="B22" s="33" t="s">
        <v>1166</v>
      </c>
      <c r="C22" s="2"/>
      <c r="D22" s="32"/>
    </row>
    <row r="23" spans="1:4" x14ac:dyDescent="0.15">
      <c r="A23" s="2"/>
      <c r="B23" s="33" t="s">
        <v>1167</v>
      </c>
      <c r="C23" s="2"/>
      <c r="D23" s="2"/>
    </row>
    <row r="24" spans="1:4" x14ac:dyDescent="0.15">
      <c r="A24" s="2"/>
      <c r="B24" s="33" t="s">
        <v>1168</v>
      </c>
      <c r="C24" s="2"/>
      <c r="D24" s="2"/>
    </row>
    <row r="25" spans="1:4" x14ac:dyDescent="0.15">
      <c r="A25" s="2"/>
      <c r="B25" s="33" t="s">
        <v>1169</v>
      </c>
      <c r="C25" s="2"/>
      <c r="D25" s="2"/>
    </row>
    <row r="26" spans="1:4" x14ac:dyDescent="0.15">
      <c r="A26" s="2"/>
      <c r="B26" s="33" t="s">
        <v>1170</v>
      </c>
      <c r="C26" s="2"/>
      <c r="D26" s="2"/>
    </row>
    <row r="27" spans="1:4" x14ac:dyDescent="0.15">
      <c r="A27" s="2"/>
      <c r="B27" s="33" t="s">
        <v>1171</v>
      </c>
      <c r="C27" s="2"/>
      <c r="D27" s="2"/>
    </row>
    <row r="28" spans="1:4" x14ac:dyDescent="0.15">
      <c r="A28" s="2"/>
      <c r="B28" s="33" t="s">
        <v>1172</v>
      </c>
      <c r="C28" s="2"/>
      <c r="D28" s="2"/>
    </row>
    <row r="29" spans="1:4" x14ac:dyDescent="0.15">
      <c r="A29" s="2"/>
      <c r="B29" s="33" t="s">
        <v>1173</v>
      </c>
      <c r="C29" s="2" t="s">
        <v>1314</v>
      </c>
      <c r="D29" s="2"/>
    </row>
    <row r="30" spans="1:4" x14ac:dyDescent="0.15">
      <c r="A30" s="2"/>
      <c r="B30" s="37" t="s">
        <v>905</v>
      </c>
      <c r="C30" s="2"/>
      <c r="D30" s="2"/>
    </row>
    <row r="31" spans="1:4" x14ac:dyDescent="0.15">
      <c r="A31" s="2"/>
      <c r="B31" s="33" t="s">
        <v>909</v>
      </c>
      <c r="C31" s="2"/>
      <c r="D31" s="2"/>
    </row>
    <row r="32" spans="1:4" x14ac:dyDescent="0.15">
      <c r="A32" s="2" t="s">
        <v>906</v>
      </c>
      <c r="B32" s="2"/>
      <c r="C32" s="32"/>
      <c r="D32" s="3" t="s">
        <v>1312</v>
      </c>
    </row>
    <row r="33" spans="1:4" x14ac:dyDescent="0.15">
      <c r="A33" s="2" t="s">
        <v>906</v>
      </c>
      <c r="B33" s="2" t="s">
        <v>901</v>
      </c>
      <c r="C33" s="39">
        <v>5</v>
      </c>
      <c r="D33" s="32" t="str">
        <f>HYPERLINK("https://rmda.kulib.kyoto-u.ac.jp/item/rb00003539?page=5")</f>
        <v>https://rmda.kulib.kyoto-u.ac.jp/item/rb00003539?page=5</v>
      </c>
    </row>
    <row r="34" spans="1:4" x14ac:dyDescent="0.15">
      <c r="A34" s="2" t="s">
        <v>906</v>
      </c>
      <c r="B34" s="34" t="s">
        <v>899</v>
      </c>
      <c r="C34" s="32">
        <v>6</v>
      </c>
      <c r="D34" s="32" t="str">
        <f>HYPERLINK("https://rmda.kulib.kyoto-u.ac.jp/item/rb00003539?page=6")</f>
        <v>https://rmda.kulib.kyoto-u.ac.jp/item/rb00003539?page=6</v>
      </c>
    </row>
    <row r="35" spans="1:4" x14ac:dyDescent="0.15">
      <c r="A35" s="2" t="s">
        <v>906</v>
      </c>
      <c r="B35" s="2" t="s">
        <v>910</v>
      </c>
      <c r="C35" s="32">
        <v>12</v>
      </c>
      <c r="D35" s="32" t="str">
        <f>HYPERLINK("https://rmda.kulib.kyoto-u.ac.jp/item/rb00003539?page=12")</f>
        <v>https://rmda.kulib.kyoto-u.ac.jp/item/rb00003539?page=12</v>
      </c>
    </row>
    <row r="36" spans="1:4" x14ac:dyDescent="0.15">
      <c r="A36" s="2" t="s">
        <v>906</v>
      </c>
      <c r="B36" s="2" t="s">
        <v>911</v>
      </c>
      <c r="C36" s="32">
        <v>13</v>
      </c>
      <c r="D36" s="32" t="str">
        <f>HYPERLINK("https://rmda.kulib.kyoto-u.ac.jp/item/rb00003539?page=13")</f>
        <v>https://rmda.kulib.kyoto-u.ac.jp/item/rb00003539?page=13</v>
      </c>
    </row>
    <row r="37" spans="1:4" x14ac:dyDescent="0.15">
      <c r="A37" s="2" t="s">
        <v>906</v>
      </c>
      <c r="B37" s="2" t="s">
        <v>912</v>
      </c>
      <c r="C37" s="32">
        <v>13</v>
      </c>
      <c r="D37" s="32" t="str">
        <f>HYPERLINK("https://rmda.kulib.kyoto-u.ac.jp/item/rb00003539?page=13")</f>
        <v>https://rmda.kulib.kyoto-u.ac.jp/item/rb00003539?page=13</v>
      </c>
    </row>
    <row r="38" spans="1:4" x14ac:dyDescent="0.15">
      <c r="A38" s="2" t="s">
        <v>906</v>
      </c>
      <c r="B38" s="2" t="s">
        <v>913</v>
      </c>
      <c r="C38" s="32">
        <v>13</v>
      </c>
      <c r="D38" s="32" t="str">
        <f>HYPERLINK("https://rmda.kulib.kyoto-u.ac.jp/item/rb00003539?page=13")</f>
        <v>https://rmda.kulib.kyoto-u.ac.jp/item/rb00003539?page=13</v>
      </c>
    </row>
    <row r="39" spans="1:4" x14ac:dyDescent="0.15">
      <c r="A39" s="2" t="s">
        <v>906</v>
      </c>
      <c r="B39" s="2" t="s">
        <v>914</v>
      </c>
      <c r="C39" s="32">
        <v>14</v>
      </c>
      <c r="D39" s="32" t="str">
        <f>HYPERLINK("https://rmda.kulib.kyoto-u.ac.jp/item/rb00003539?page=14")</f>
        <v>https://rmda.kulib.kyoto-u.ac.jp/item/rb00003539?page=14</v>
      </c>
    </row>
    <row r="40" spans="1:4" x14ac:dyDescent="0.15">
      <c r="A40" s="2" t="s">
        <v>906</v>
      </c>
      <c r="B40" s="34" t="s">
        <v>979</v>
      </c>
      <c r="C40" s="32">
        <v>14</v>
      </c>
      <c r="D40" s="32" t="str">
        <f>HYPERLINK("https://rmda.kulib.kyoto-u.ac.jp/item/rb00003539?page=14")</f>
        <v>https://rmda.kulib.kyoto-u.ac.jp/item/rb00003539?page=14</v>
      </c>
    </row>
    <row r="41" spans="1:4" x14ac:dyDescent="0.15">
      <c r="A41" s="2" t="s">
        <v>906</v>
      </c>
      <c r="B41" s="2" t="s">
        <v>915</v>
      </c>
      <c r="C41" s="32">
        <v>14</v>
      </c>
      <c r="D41" s="32" t="str">
        <f>HYPERLINK("https://rmda.kulib.kyoto-u.ac.jp/item/rb00003539?page=14")</f>
        <v>https://rmda.kulib.kyoto-u.ac.jp/item/rb00003539?page=14</v>
      </c>
    </row>
    <row r="42" spans="1:4" x14ac:dyDescent="0.15">
      <c r="A42" s="2" t="s">
        <v>906</v>
      </c>
      <c r="B42" s="2" t="s">
        <v>980</v>
      </c>
      <c r="C42" s="32">
        <v>14</v>
      </c>
      <c r="D42" s="32" t="str">
        <f>HYPERLINK("https://rmda.kulib.kyoto-u.ac.jp/item/rb00003539?page=14")</f>
        <v>https://rmda.kulib.kyoto-u.ac.jp/item/rb00003539?page=14</v>
      </c>
    </row>
    <row r="43" spans="1:4" x14ac:dyDescent="0.15">
      <c r="A43" s="2" t="s">
        <v>906</v>
      </c>
      <c r="B43" s="2" t="s">
        <v>981</v>
      </c>
      <c r="C43" s="32">
        <v>14</v>
      </c>
      <c r="D43" s="32" t="str">
        <f>HYPERLINK("https://rmda.kulib.kyoto-u.ac.jp/item/rb00003539?page=14")</f>
        <v>https://rmda.kulib.kyoto-u.ac.jp/item/rb00003539?page=14</v>
      </c>
    </row>
    <row r="44" spans="1:4" x14ac:dyDescent="0.15">
      <c r="A44" s="2" t="s">
        <v>906</v>
      </c>
      <c r="B44" s="2" t="s">
        <v>916</v>
      </c>
      <c r="C44" s="32">
        <v>15</v>
      </c>
      <c r="D44" s="32" t="str">
        <f>HYPERLINK("https://rmda.kulib.kyoto-u.ac.jp/item/rb00003539?page=15")</f>
        <v>https://rmda.kulib.kyoto-u.ac.jp/item/rb00003539?page=15</v>
      </c>
    </row>
    <row r="45" spans="1:4" x14ac:dyDescent="0.15">
      <c r="A45" s="2" t="s">
        <v>906</v>
      </c>
      <c r="B45" s="2" t="s">
        <v>982</v>
      </c>
      <c r="C45" s="32">
        <v>16</v>
      </c>
      <c r="D45" s="32" t="str">
        <f>HYPERLINK("https://rmda.kulib.kyoto-u.ac.jp/item/rb00003539?page=16")</f>
        <v>https://rmda.kulib.kyoto-u.ac.jp/item/rb00003539?page=16</v>
      </c>
    </row>
    <row r="46" spans="1:4" x14ac:dyDescent="0.15">
      <c r="A46" s="2" t="s">
        <v>906</v>
      </c>
      <c r="B46" s="2" t="s">
        <v>917</v>
      </c>
      <c r="C46" s="32">
        <v>16</v>
      </c>
      <c r="D46" s="32" t="str">
        <f>HYPERLINK("https://rmda.kulib.kyoto-u.ac.jp/item/rb00003539?page=16")</f>
        <v>https://rmda.kulib.kyoto-u.ac.jp/item/rb00003539?page=16</v>
      </c>
    </row>
    <row r="47" spans="1:4" x14ac:dyDescent="0.15">
      <c r="A47" s="2" t="s">
        <v>906</v>
      </c>
      <c r="B47" s="2" t="s">
        <v>918</v>
      </c>
      <c r="C47" s="32">
        <v>18</v>
      </c>
      <c r="D47" s="32" t="str">
        <f>HYPERLINK("https://rmda.kulib.kyoto-u.ac.jp/item/rb00003539?page=18")</f>
        <v>https://rmda.kulib.kyoto-u.ac.jp/item/rb00003539?page=18</v>
      </c>
    </row>
    <row r="48" spans="1:4" x14ac:dyDescent="0.15">
      <c r="A48" s="2" t="s">
        <v>906</v>
      </c>
      <c r="B48" s="2" t="s">
        <v>983</v>
      </c>
      <c r="C48" s="32">
        <v>19</v>
      </c>
      <c r="D48" s="32" t="str">
        <f>HYPERLINK("https://rmda.kulib.kyoto-u.ac.jp/item/rb00003539?page=19")</f>
        <v>https://rmda.kulib.kyoto-u.ac.jp/item/rb00003539?page=19</v>
      </c>
    </row>
    <row r="49" spans="1:4" x14ac:dyDescent="0.15">
      <c r="A49" s="2" t="s">
        <v>906</v>
      </c>
      <c r="B49" s="2" t="s">
        <v>984</v>
      </c>
      <c r="C49" s="32">
        <v>19</v>
      </c>
      <c r="D49" s="32" t="str">
        <f>HYPERLINK("https://rmda.kulib.kyoto-u.ac.jp/item/rb00003539?page=19")</f>
        <v>https://rmda.kulib.kyoto-u.ac.jp/item/rb00003539?page=19</v>
      </c>
    </row>
    <row r="50" spans="1:4" x14ac:dyDescent="0.15">
      <c r="A50" s="2" t="s">
        <v>906</v>
      </c>
      <c r="B50" s="2" t="s">
        <v>919</v>
      </c>
      <c r="C50" s="32">
        <v>19</v>
      </c>
      <c r="D50" s="32" t="str">
        <f>HYPERLINK("https://rmda.kulib.kyoto-u.ac.jp/item/rb00003539?page=19")</f>
        <v>https://rmda.kulib.kyoto-u.ac.jp/item/rb00003539?page=19</v>
      </c>
    </row>
    <row r="51" spans="1:4" x14ac:dyDescent="0.15">
      <c r="A51" s="2" t="s">
        <v>906</v>
      </c>
      <c r="B51" s="2" t="s">
        <v>920</v>
      </c>
      <c r="C51" s="32">
        <v>20</v>
      </c>
      <c r="D51" s="32" t="str">
        <f>HYPERLINK("https://rmda.kulib.kyoto-u.ac.jp/item/rb00003539?page=20")</f>
        <v>https://rmda.kulib.kyoto-u.ac.jp/item/rb00003539?page=20</v>
      </c>
    </row>
    <row r="52" spans="1:4" x14ac:dyDescent="0.15">
      <c r="A52" s="2" t="s">
        <v>906</v>
      </c>
      <c r="B52" s="2" t="s">
        <v>1056</v>
      </c>
      <c r="C52" s="32">
        <v>21</v>
      </c>
      <c r="D52" s="32" t="str">
        <f>HYPERLINK("https://rmda.kulib.kyoto-u.ac.jp/item/rb00003539?page=21")</f>
        <v>https://rmda.kulib.kyoto-u.ac.jp/item/rb00003539?page=21</v>
      </c>
    </row>
    <row r="53" spans="1:4" x14ac:dyDescent="0.15">
      <c r="A53" s="2" t="s">
        <v>906</v>
      </c>
      <c r="B53" s="2" t="s">
        <v>921</v>
      </c>
      <c r="C53" s="32">
        <v>21</v>
      </c>
      <c r="D53" s="32" t="str">
        <f>HYPERLINK("https://rmda.kulib.kyoto-u.ac.jp/item/rb00003539?page=21")</f>
        <v>https://rmda.kulib.kyoto-u.ac.jp/item/rb00003539?page=21</v>
      </c>
    </row>
    <row r="54" spans="1:4" x14ac:dyDescent="0.15">
      <c r="A54" s="2" t="s">
        <v>906</v>
      </c>
      <c r="B54" s="2" t="s">
        <v>922</v>
      </c>
      <c r="C54" s="32">
        <v>22</v>
      </c>
      <c r="D54" s="32" t="str">
        <f>HYPERLINK("https://rmda.kulib.kyoto-u.ac.jp/item/rb00003539?page=22")</f>
        <v>https://rmda.kulib.kyoto-u.ac.jp/item/rb00003539?page=22</v>
      </c>
    </row>
    <row r="55" spans="1:4" x14ac:dyDescent="0.15">
      <c r="A55" s="2" t="s">
        <v>906</v>
      </c>
      <c r="B55" s="2" t="s">
        <v>923</v>
      </c>
      <c r="C55" s="32">
        <v>23</v>
      </c>
      <c r="D55" s="32" t="str">
        <f>HYPERLINK("https://rmda.kulib.kyoto-u.ac.jp/item/rb00003539?page=23")</f>
        <v>https://rmda.kulib.kyoto-u.ac.jp/item/rb00003539?page=23</v>
      </c>
    </row>
    <row r="56" spans="1:4" x14ac:dyDescent="0.15">
      <c r="A56" s="2" t="s">
        <v>906</v>
      </c>
      <c r="B56" s="2" t="s">
        <v>985</v>
      </c>
      <c r="C56" s="32">
        <v>23</v>
      </c>
      <c r="D56" s="32" t="str">
        <f>HYPERLINK("https://rmda.kulib.kyoto-u.ac.jp/item/rb00003539?page=23")</f>
        <v>https://rmda.kulib.kyoto-u.ac.jp/item/rb00003539?page=23</v>
      </c>
    </row>
    <row r="57" spans="1:4" x14ac:dyDescent="0.15">
      <c r="A57" s="2" t="s">
        <v>906</v>
      </c>
      <c r="B57" s="2" t="s">
        <v>986</v>
      </c>
      <c r="C57" s="32">
        <v>24</v>
      </c>
      <c r="D57" s="32" t="str">
        <f>HYPERLINK("https://rmda.kulib.kyoto-u.ac.jp/item/rb00003539?page=24")</f>
        <v>https://rmda.kulib.kyoto-u.ac.jp/item/rb00003539?page=24</v>
      </c>
    </row>
    <row r="58" spans="1:4" x14ac:dyDescent="0.15">
      <c r="A58" s="2" t="s">
        <v>906</v>
      </c>
      <c r="B58" s="2" t="s">
        <v>987</v>
      </c>
      <c r="C58" s="32">
        <v>24</v>
      </c>
      <c r="D58" s="32" t="str">
        <f>HYPERLINK("https://rmda.kulib.kyoto-u.ac.jp/item/rb00003539?page=24")</f>
        <v>https://rmda.kulib.kyoto-u.ac.jp/item/rb00003539?page=24</v>
      </c>
    </row>
    <row r="59" spans="1:4" x14ac:dyDescent="0.15">
      <c r="A59" s="2" t="s">
        <v>906</v>
      </c>
      <c r="B59" s="2" t="s">
        <v>924</v>
      </c>
      <c r="C59" s="32">
        <v>26</v>
      </c>
      <c r="D59" s="32" t="str">
        <f>HYPERLINK("https://rmda.kulib.kyoto-u.ac.jp/item/rb00003539?page=26")</f>
        <v>https://rmda.kulib.kyoto-u.ac.jp/item/rb00003539?page=26</v>
      </c>
    </row>
    <row r="60" spans="1:4" x14ac:dyDescent="0.15">
      <c r="A60" s="2" t="s">
        <v>906</v>
      </c>
      <c r="B60" s="2" t="s">
        <v>925</v>
      </c>
      <c r="C60" s="32">
        <v>27</v>
      </c>
      <c r="D60" s="32" t="str">
        <f>HYPERLINK("https://rmda.kulib.kyoto-u.ac.jp/item/rb00003539?page=27")</f>
        <v>https://rmda.kulib.kyoto-u.ac.jp/item/rb00003539?page=27</v>
      </c>
    </row>
    <row r="61" spans="1:4" x14ac:dyDescent="0.15">
      <c r="A61" s="2" t="s">
        <v>906</v>
      </c>
      <c r="B61" s="2" t="s">
        <v>988</v>
      </c>
      <c r="C61" s="32">
        <v>27</v>
      </c>
      <c r="D61" s="32" t="str">
        <f>HYPERLINK("https://rmda.kulib.kyoto-u.ac.jp/item/rb00003539?page=27")</f>
        <v>https://rmda.kulib.kyoto-u.ac.jp/item/rb00003539?page=27</v>
      </c>
    </row>
    <row r="62" spans="1:4" x14ac:dyDescent="0.15">
      <c r="A62" s="2" t="s">
        <v>906</v>
      </c>
      <c r="B62" s="2" t="s">
        <v>926</v>
      </c>
      <c r="C62" s="32">
        <v>28</v>
      </c>
      <c r="D62" s="32" t="str">
        <f>HYPERLINK("https://rmda.kulib.kyoto-u.ac.jp/item/rb00003539?page=28")</f>
        <v>https://rmda.kulib.kyoto-u.ac.jp/item/rb00003539?page=28</v>
      </c>
    </row>
    <row r="63" spans="1:4" x14ac:dyDescent="0.15">
      <c r="A63" s="2" t="s">
        <v>906</v>
      </c>
      <c r="B63" s="2" t="s">
        <v>989</v>
      </c>
      <c r="C63" s="32">
        <v>29</v>
      </c>
      <c r="D63" s="32" t="str">
        <f>HYPERLINK("https://rmda.kulib.kyoto-u.ac.jp/item/rb00003539?page=29")</f>
        <v>https://rmda.kulib.kyoto-u.ac.jp/item/rb00003539?page=29</v>
      </c>
    </row>
    <row r="64" spans="1:4" x14ac:dyDescent="0.15">
      <c r="A64" s="2" t="s">
        <v>906</v>
      </c>
      <c r="B64" s="2" t="s">
        <v>990</v>
      </c>
      <c r="C64" s="32">
        <v>30</v>
      </c>
      <c r="D64" s="32" t="str">
        <f>HYPERLINK("https://rmda.kulib.kyoto-u.ac.jp/item/rb00003539?page=30")</f>
        <v>https://rmda.kulib.kyoto-u.ac.jp/item/rb00003539?page=30</v>
      </c>
    </row>
    <row r="65" spans="1:4" x14ac:dyDescent="0.15">
      <c r="A65" s="2" t="s">
        <v>906</v>
      </c>
      <c r="B65" s="2" t="s">
        <v>991</v>
      </c>
      <c r="C65" s="32">
        <v>30</v>
      </c>
      <c r="D65" s="32" t="str">
        <f>HYPERLINK("https://rmda.kulib.kyoto-u.ac.jp/item/rb00003539?page=30")</f>
        <v>https://rmda.kulib.kyoto-u.ac.jp/item/rb00003539?page=30</v>
      </c>
    </row>
    <row r="66" spans="1:4" x14ac:dyDescent="0.15">
      <c r="A66" s="2" t="s">
        <v>906</v>
      </c>
      <c r="B66" s="2" t="s">
        <v>927</v>
      </c>
      <c r="C66" s="32">
        <v>30</v>
      </c>
      <c r="D66" s="32" t="str">
        <f>HYPERLINK("https://rmda.kulib.kyoto-u.ac.jp/item/rb00003539?page=30")</f>
        <v>https://rmda.kulib.kyoto-u.ac.jp/item/rb00003539?page=30</v>
      </c>
    </row>
    <row r="67" spans="1:4" x14ac:dyDescent="0.15">
      <c r="A67" s="2" t="s">
        <v>906</v>
      </c>
      <c r="B67" s="2" t="s">
        <v>928</v>
      </c>
      <c r="C67" s="32">
        <v>32</v>
      </c>
      <c r="D67" s="32" t="str">
        <f>HYPERLINK("https://rmda.kulib.kyoto-u.ac.jp/item/rb00003539?page=32")</f>
        <v>https://rmda.kulib.kyoto-u.ac.jp/item/rb00003539?page=32</v>
      </c>
    </row>
    <row r="68" spans="1:4" x14ac:dyDescent="0.15">
      <c r="A68" s="2" t="s">
        <v>906</v>
      </c>
      <c r="B68" s="2" t="s">
        <v>992</v>
      </c>
      <c r="C68" s="32">
        <v>32</v>
      </c>
      <c r="D68" s="32" t="str">
        <f>HYPERLINK("https://rmda.kulib.kyoto-u.ac.jp/item/rb00003539?page=32")</f>
        <v>https://rmda.kulib.kyoto-u.ac.jp/item/rb00003539?page=32</v>
      </c>
    </row>
    <row r="69" spans="1:4" x14ac:dyDescent="0.15">
      <c r="A69" s="2" t="s">
        <v>906</v>
      </c>
      <c r="B69" s="2" t="s">
        <v>929</v>
      </c>
      <c r="C69" s="32">
        <v>32</v>
      </c>
      <c r="D69" s="32" t="str">
        <f>HYPERLINK("https://rmda.kulib.kyoto-u.ac.jp/item/rb00003539?page=32")</f>
        <v>https://rmda.kulib.kyoto-u.ac.jp/item/rb00003539?page=32</v>
      </c>
    </row>
    <row r="70" spans="1:4" x14ac:dyDescent="0.15">
      <c r="A70" s="2" t="s">
        <v>906</v>
      </c>
      <c r="B70" s="2" t="s">
        <v>930</v>
      </c>
      <c r="C70" s="32">
        <v>33</v>
      </c>
      <c r="D70" s="32" t="str">
        <f>HYPERLINK("https://rmda.kulib.kyoto-u.ac.jp/item/rb00003539?page=33")</f>
        <v>https://rmda.kulib.kyoto-u.ac.jp/item/rb00003539?page=33</v>
      </c>
    </row>
    <row r="71" spans="1:4" x14ac:dyDescent="0.15">
      <c r="A71" s="2" t="s">
        <v>906</v>
      </c>
      <c r="B71" s="2" t="s">
        <v>931</v>
      </c>
      <c r="C71" s="32">
        <v>34</v>
      </c>
      <c r="D71" s="32" t="str">
        <f>HYPERLINK("https://rmda.kulib.kyoto-u.ac.jp/item/rb00003539?page=34")</f>
        <v>https://rmda.kulib.kyoto-u.ac.jp/item/rb00003539?page=34</v>
      </c>
    </row>
    <row r="72" spans="1:4" x14ac:dyDescent="0.15">
      <c r="A72" s="2" t="s">
        <v>906</v>
      </c>
      <c r="B72" s="2" t="s">
        <v>993</v>
      </c>
      <c r="C72" s="32">
        <v>35</v>
      </c>
      <c r="D72" s="32" t="str">
        <f>HYPERLINK("https://rmda.kulib.kyoto-u.ac.jp/item/rb00003539?page=35")</f>
        <v>https://rmda.kulib.kyoto-u.ac.jp/item/rb00003539?page=35</v>
      </c>
    </row>
    <row r="73" spans="1:4" x14ac:dyDescent="0.15">
      <c r="A73" s="2" t="s">
        <v>906</v>
      </c>
      <c r="B73" s="2" t="s">
        <v>994</v>
      </c>
      <c r="C73" s="32">
        <v>35</v>
      </c>
      <c r="D73" s="32" t="str">
        <f>HYPERLINK("https://rmda.kulib.kyoto-u.ac.jp/item/rb00003539?page=35")</f>
        <v>https://rmda.kulib.kyoto-u.ac.jp/item/rb00003539?page=35</v>
      </c>
    </row>
    <row r="74" spans="1:4" x14ac:dyDescent="0.15">
      <c r="A74" s="2" t="s">
        <v>906</v>
      </c>
      <c r="B74" s="2" t="s">
        <v>995</v>
      </c>
      <c r="C74" s="32">
        <v>35</v>
      </c>
      <c r="D74" s="32" t="str">
        <f>HYPERLINK("https://rmda.kulib.kyoto-u.ac.jp/item/rb00003539?page=35")</f>
        <v>https://rmda.kulib.kyoto-u.ac.jp/item/rb00003539?page=35</v>
      </c>
    </row>
    <row r="75" spans="1:4" x14ac:dyDescent="0.15">
      <c r="A75" s="2" t="s">
        <v>906</v>
      </c>
      <c r="B75" s="2" t="s">
        <v>932</v>
      </c>
      <c r="C75" s="32">
        <v>36</v>
      </c>
      <c r="D75" s="32" t="str">
        <f>HYPERLINK("https://rmda.kulib.kyoto-u.ac.jp/item/rb00003539?page=36")</f>
        <v>https://rmda.kulib.kyoto-u.ac.jp/item/rb00003539?page=36</v>
      </c>
    </row>
    <row r="76" spans="1:4" x14ac:dyDescent="0.15">
      <c r="A76" s="2" t="s">
        <v>906</v>
      </c>
      <c r="B76" s="34" t="s">
        <v>933</v>
      </c>
      <c r="C76" s="32">
        <v>36</v>
      </c>
      <c r="D76" s="32" t="str">
        <f>HYPERLINK("https://rmda.kulib.kyoto-u.ac.jp/item/rb00003539?page=36")</f>
        <v>https://rmda.kulib.kyoto-u.ac.jp/item/rb00003539?page=36</v>
      </c>
    </row>
    <row r="77" spans="1:4" x14ac:dyDescent="0.15">
      <c r="A77" s="2" t="s">
        <v>906</v>
      </c>
      <c r="B77" s="2" t="s">
        <v>934</v>
      </c>
      <c r="C77" s="32">
        <v>36</v>
      </c>
      <c r="D77" s="32" t="str">
        <f>HYPERLINK("https://rmda.kulib.kyoto-u.ac.jp/item/rb00003539?page=36")</f>
        <v>https://rmda.kulib.kyoto-u.ac.jp/item/rb00003539?page=36</v>
      </c>
    </row>
    <row r="78" spans="1:4" x14ac:dyDescent="0.15">
      <c r="A78" s="2" t="s">
        <v>906</v>
      </c>
      <c r="B78" s="2" t="s">
        <v>1164</v>
      </c>
      <c r="C78" s="32">
        <v>36</v>
      </c>
      <c r="D78" s="32" t="str">
        <f>HYPERLINK("https://rmda.kulib.kyoto-u.ac.jp/item/rb00003539?page=36")</f>
        <v>https://rmda.kulib.kyoto-u.ac.jp/item/rb00003539?page=36</v>
      </c>
    </row>
    <row r="79" spans="1:4" x14ac:dyDescent="0.15">
      <c r="A79" s="2" t="s">
        <v>906</v>
      </c>
      <c r="B79" s="2" t="s">
        <v>935</v>
      </c>
      <c r="C79" s="32">
        <v>38</v>
      </c>
      <c r="D79" s="32" t="str">
        <f>HYPERLINK("https://rmda.kulib.kyoto-u.ac.jp/item/rb00003539?page=38")</f>
        <v>https://rmda.kulib.kyoto-u.ac.jp/item/rb00003539?page=38</v>
      </c>
    </row>
    <row r="80" spans="1:4" x14ac:dyDescent="0.15">
      <c r="A80" s="2" t="s">
        <v>906</v>
      </c>
      <c r="B80" s="2" t="s">
        <v>936</v>
      </c>
      <c r="C80" s="32">
        <v>41</v>
      </c>
      <c r="D80" s="32" t="str">
        <f>HYPERLINK("https://rmda.kulib.kyoto-u.ac.jp/item/rb00003539?page=41")</f>
        <v>https://rmda.kulib.kyoto-u.ac.jp/item/rb00003539?page=41</v>
      </c>
    </row>
    <row r="81" spans="1:4" x14ac:dyDescent="0.15">
      <c r="A81" s="2" t="s">
        <v>906</v>
      </c>
      <c r="B81" s="2" t="s">
        <v>937</v>
      </c>
      <c r="C81" s="32">
        <v>41</v>
      </c>
      <c r="D81" s="32" t="str">
        <f>HYPERLINK("https://rmda.kulib.kyoto-u.ac.jp/item/rb00003539?page=41")</f>
        <v>https://rmda.kulib.kyoto-u.ac.jp/item/rb00003539?page=41</v>
      </c>
    </row>
    <row r="82" spans="1:4" x14ac:dyDescent="0.15">
      <c r="A82" s="2" t="s">
        <v>906</v>
      </c>
      <c r="B82" s="2" t="s">
        <v>938</v>
      </c>
      <c r="C82" s="32">
        <v>42</v>
      </c>
      <c r="D82" s="32" t="str">
        <f>HYPERLINK("https://rmda.kulib.kyoto-u.ac.jp/item/rb00003539?page=42")</f>
        <v>https://rmda.kulib.kyoto-u.ac.jp/item/rb00003539?page=42</v>
      </c>
    </row>
    <row r="83" spans="1:4" x14ac:dyDescent="0.15">
      <c r="A83" s="2" t="s">
        <v>906</v>
      </c>
      <c r="B83" s="2" t="s">
        <v>996</v>
      </c>
      <c r="C83" s="32">
        <v>42</v>
      </c>
      <c r="D83" s="32" t="str">
        <f>HYPERLINK("https://rmda.kulib.kyoto-u.ac.jp/item/rb00003539?page=42")</f>
        <v>https://rmda.kulib.kyoto-u.ac.jp/item/rb00003539?page=42</v>
      </c>
    </row>
    <row r="84" spans="1:4" x14ac:dyDescent="0.15">
      <c r="A84" s="2" t="s">
        <v>906</v>
      </c>
      <c r="B84" s="2" t="s">
        <v>939</v>
      </c>
      <c r="C84" s="32">
        <v>43</v>
      </c>
      <c r="D84" s="32" t="str">
        <f>HYPERLINK("https://rmda.kulib.kyoto-u.ac.jp/item/rb00003539?page=43")</f>
        <v>https://rmda.kulib.kyoto-u.ac.jp/item/rb00003539?page=43</v>
      </c>
    </row>
    <row r="85" spans="1:4" x14ac:dyDescent="0.15">
      <c r="A85" s="2" t="s">
        <v>906</v>
      </c>
      <c r="B85" s="37" t="s">
        <v>997</v>
      </c>
      <c r="C85" s="32">
        <v>45</v>
      </c>
      <c r="D85" s="32" t="str">
        <f>HYPERLINK("https://rmda.kulib.kyoto-u.ac.jp/item/rb00003539?page=45")</f>
        <v>https://rmda.kulib.kyoto-u.ac.jp/item/rb00003539?page=45</v>
      </c>
    </row>
    <row r="86" spans="1:4" x14ac:dyDescent="0.15">
      <c r="A86" s="2" t="s">
        <v>906</v>
      </c>
      <c r="B86" s="33" t="s">
        <v>1058</v>
      </c>
      <c r="C86" s="32">
        <v>45</v>
      </c>
      <c r="D86" s="32" t="str">
        <f>HYPERLINK("https://rmda.kulib.kyoto-u.ac.jp/item/rb00003539?page=45")</f>
        <v>https://rmda.kulib.kyoto-u.ac.jp/item/rb00003539?page=45</v>
      </c>
    </row>
    <row r="87" spans="1:4" x14ac:dyDescent="0.15">
      <c r="A87" s="2" t="s">
        <v>906</v>
      </c>
      <c r="B87" s="33" t="s">
        <v>1059</v>
      </c>
      <c r="C87" s="32">
        <v>45</v>
      </c>
      <c r="D87" s="32" t="str">
        <f>HYPERLINK("https://rmda.kulib.kyoto-u.ac.jp/item/rb00003539?page=45")</f>
        <v>https://rmda.kulib.kyoto-u.ac.jp/item/rb00003539?page=45</v>
      </c>
    </row>
    <row r="88" spans="1:4" x14ac:dyDescent="0.15">
      <c r="A88" s="2" t="s">
        <v>906</v>
      </c>
      <c r="B88" s="33" t="s">
        <v>1060</v>
      </c>
      <c r="C88" s="32">
        <v>45</v>
      </c>
      <c r="D88" s="32" t="str">
        <f>HYPERLINK("https://rmda.kulib.kyoto-u.ac.jp/item/rb00003539?page=45")</f>
        <v>https://rmda.kulib.kyoto-u.ac.jp/item/rb00003539?page=45</v>
      </c>
    </row>
    <row r="89" spans="1:4" x14ac:dyDescent="0.15">
      <c r="A89" s="2" t="s">
        <v>906</v>
      </c>
      <c r="B89" s="33" t="s">
        <v>1061</v>
      </c>
      <c r="C89" s="32">
        <v>46</v>
      </c>
      <c r="D89" s="35" t="str">
        <f>HYPERLINK("https://rmda.kulib.kyoto-u.ac.jp/item/rb00003539?page=46")</f>
        <v>https://rmda.kulib.kyoto-u.ac.jp/item/rb00003539?page=46</v>
      </c>
    </row>
    <row r="90" spans="1:4" x14ac:dyDescent="0.15">
      <c r="A90" s="2" t="s">
        <v>906</v>
      </c>
      <c r="B90" s="33" t="s">
        <v>1062</v>
      </c>
      <c r="C90" s="32">
        <v>46</v>
      </c>
      <c r="D90" s="35" t="str">
        <f>HYPERLINK("https://rmda.kulib.kyoto-u.ac.jp/item/rb00003539?page=46")</f>
        <v>https://rmda.kulib.kyoto-u.ac.jp/item/rb00003539?page=46</v>
      </c>
    </row>
    <row r="91" spans="1:4" x14ac:dyDescent="0.15">
      <c r="A91" s="2" t="s">
        <v>906</v>
      </c>
      <c r="B91" s="33" t="s">
        <v>1063</v>
      </c>
      <c r="C91" s="32">
        <v>46</v>
      </c>
      <c r="D91" s="35" t="str">
        <f>HYPERLINK("https://rmda.kulib.kyoto-u.ac.jp/item/rb00003539?page=46")</f>
        <v>https://rmda.kulib.kyoto-u.ac.jp/item/rb00003539?page=46</v>
      </c>
    </row>
    <row r="92" spans="1:4" x14ac:dyDescent="0.15">
      <c r="A92" s="2" t="s">
        <v>906</v>
      </c>
      <c r="B92" s="33" t="s">
        <v>1064</v>
      </c>
      <c r="C92" s="32">
        <v>47</v>
      </c>
      <c r="D92" s="35" t="str">
        <f>HYPERLINK("https://rmda.kulib.kyoto-u.ac.jp/item/rb00003539?page=47")</f>
        <v>https://rmda.kulib.kyoto-u.ac.jp/item/rb00003539?page=47</v>
      </c>
    </row>
    <row r="93" spans="1:4" x14ac:dyDescent="0.15">
      <c r="A93" s="2" t="s">
        <v>906</v>
      </c>
      <c r="B93" s="33" t="s">
        <v>1065</v>
      </c>
      <c r="C93" s="32">
        <v>47</v>
      </c>
      <c r="D93" s="35" t="str">
        <f>HYPERLINK("https://rmda.kulib.kyoto-u.ac.jp/item/rb00003539?page=47")</f>
        <v>https://rmda.kulib.kyoto-u.ac.jp/item/rb00003539?page=47</v>
      </c>
    </row>
    <row r="94" spans="1:4" x14ac:dyDescent="0.15">
      <c r="A94" s="2" t="s">
        <v>906</v>
      </c>
      <c r="B94" s="33" t="s">
        <v>1066</v>
      </c>
      <c r="C94" s="32">
        <v>48</v>
      </c>
      <c r="D94" s="35" t="str">
        <f>HYPERLINK("https://rmda.kulib.kyoto-u.ac.jp/item/rb00003539?page=48")</f>
        <v>https://rmda.kulib.kyoto-u.ac.jp/item/rb00003539?page=48</v>
      </c>
    </row>
    <row r="95" spans="1:4" x14ac:dyDescent="0.15">
      <c r="A95" s="2" t="s">
        <v>906</v>
      </c>
      <c r="B95" s="33" t="s">
        <v>1067</v>
      </c>
      <c r="C95" s="32">
        <v>48</v>
      </c>
      <c r="D95" s="35" t="str">
        <f>HYPERLINK("https://rmda.kulib.kyoto-u.ac.jp/item/rb00003539?page=48")</f>
        <v>https://rmda.kulib.kyoto-u.ac.jp/item/rb00003539?page=48</v>
      </c>
    </row>
    <row r="96" spans="1:4" x14ac:dyDescent="0.15">
      <c r="A96" s="2" t="s">
        <v>906</v>
      </c>
      <c r="B96" s="33" t="s">
        <v>1068</v>
      </c>
      <c r="C96" s="32">
        <v>48</v>
      </c>
      <c r="D96" s="35" t="str">
        <f>HYPERLINK("https://rmda.kulib.kyoto-u.ac.jp/item/rb00003539?page=48")</f>
        <v>https://rmda.kulib.kyoto-u.ac.jp/item/rb00003539?page=48</v>
      </c>
    </row>
    <row r="97" spans="1:4" x14ac:dyDescent="0.15">
      <c r="A97" s="2" t="s">
        <v>906</v>
      </c>
      <c r="B97" s="33" t="s">
        <v>1069</v>
      </c>
      <c r="C97" s="32">
        <v>48</v>
      </c>
      <c r="D97" s="35" t="str">
        <f>HYPERLINK("https://rmda.kulib.kyoto-u.ac.jp/item/rb00003539?page=48")</f>
        <v>https://rmda.kulib.kyoto-u.ac.jp/item/rb00003539?page=48</v>
      </c>
    </row>
    <row r="98" spans="1:4" x14ac:dyDescent="0.15">
      <c r="A98" s="2" t="s">
        <v>906</v>
      </c>
      <c r="B98" s="33" t="s">
        <v>1070</v>
      </c>
      <c r="C98" s="32">
        <v>49</v>
      </c>
      <c r="D98" s="35" t="str">
        <f>HYPERLINK("https://rmda.kulib.kyoto-u.ac.jp/item/rb00003539?page=49")</f>
        <v>https://rmda.kulib.kyoto-u.ac.jp/item/rb00003539?page=49</v>
      </c>
    </row>
    <row r="99" spans="1:4" x14ac:dyDescent="0.15">
      <c r="A99" s="2" t="s">
        <v>906</v>
      </c>
      <c r="B99" s="33" t="s">
        <v>1071</v>
      </c>
      <c r="C99" s="32">
        <v>49</v>
      </c>
      <c r="D99" s="35" t="str">
        <f>HYPERLINK("https://rmda.kulib.kyoto-u.ac.jp/item/rb00003539?page=49")</f>
        <v>https://rmda.kulib.kyoto-u.ac.jp/item/rb00003539?page=49</v>
      </c>
    </row>
    <row r="100" spans="1:4" x14ac:dyDescent="0.15">
      <c r="A100" s="2" t="s">
        <v>906</v>
      </c>
      <c r="B100" s="33" t="s">
        <v>1072</v>
      </c>
      <c r="C100" s="32">
        <v>49</v>
      </c>
      <c r="D100" s="35" t="str">
        <f>HYPERLINK("https://rmda.kulib.kyoto-u.ac.jp/item/rb00003539?page=49")</f>
        <v>https://rmda.kulib.kyoto-u.ac.jp/item/rb00003539?page=49</v>
      </c>
    </row>
    <row r="101" spans="1:4" x14ac:dyDescent="0.15">
      <c r="A101" s="2" t="s">
        <v>906</v>
      </c>
      <c r="B101" s="33" t="s">
        <v>1073</v>
      </c>
      <c r="C101" s="32">
        <v>50</v>
      </c>
      <c r="D101" s="35" t="str">
        <f>HYPERLINK("https://rmda.kulib.kyoto-u.ac.jp/item/rb00003539?page=50")</f>
        <v>https://rmda.kulib.kyoto-u.ac.jp/item/rb00003539?page=50</v>
      </c>
    </row>
    <row r="102" spans="1:4" x14ac:dyDescent="0.15">
      <c r="A102" s="2" t="s">
        <v>906</v>
      </c>
      <c r="B102" s="33" t="s">
        <v>1075</v>
      </c>
      <c r="C102" s="32">
        <v>50</v>
      </c>
      <c r="D102" s="35" t="str">
        <f>HYPERLINK("https://rmda.kulib.kyoto-u.ac.jp/item/rb00003539?page=50")</f>
        <v>https://rmda.kulib.kyoto-u.ac.jp/item/rb00003539?page=50</v>
      </c>
    </row>
    <row r="103" spans="1:4" x14ac:dyDescent="0.15">
      <c r="A103" s="2" t="s">
        <v>906</v>
      </c>
      <c r="B103" s="33" t="s">
        <v>1074</v>
      </c>
      <c r="C103" s="32">
        <v>51</v>
      </c>
      <c r="D103" s="35" t="str">
        <f>HYPERLINK("https://rmda.kulib.kyoto-u.ac.jp/item/rb00003539?page=51")</f>
        <v>https://rmda.kulib.kyoto-u.ac.jp/item/rb00003539?page=51</v>
      </c>
    </row>
    <row r="104" spans="1:4" x14ac:dyDescent="0.15">
      <c r="A104" s="2" t="s">
        <v>906</v>
      </c>
      <c r="B104" s="33" t="s">
        <v>1083</v>
      </c>
      <c r="C104" s="32">
        <v>51</v>
      </c>
      <c r="D104" s="35" t="str">
        <f>HYPERLINK("https://rmda.kulib.kyoto-u.ac.jp/item/rb00003539?page=51")</f>
        <v>https://rmda.kulib.kyoto-u.ac.jp/item/rb00003539?page=51</v>
      </c>
    </row>
    <row r="105" spans="1:4" x14ac:dyDescent="0.15">
      <c r="A105" s="2" t="s">
        <v>906</v>
      </c>
      <c r="B105" s="33" t="s">
        <v>1076</v>
      </c>
      <c r="C105" s="32">
        <v>51</v>
      </c>
      <c r="D105" s="35" t="str">
        <f>HYPERLINK("https://rmda.kulib.kyoto-u.ac.jp/item/rb00003539?page=51")</f>
        <v>https://rmda.kulib.kyoto-u.ac.jp/item/rb00003539?page=51</v>
      </c>
    </row>
    <row r="106" spans="1:4" x14ac:dyDescent="0.15">
      <c r="A106" s="2" t="s">
        <v>906</v>
      </c>
      <c r="B106" s="33" t="s">
        <v>1077</v>
      </c>
      <c r="C106" s="32">
        <v>51</v>
      </c>
      <c r="D106" s="35" t="str">
        <f>HYPERLINK("https://rmda.kulib.kyoto-u.ac.jp/item/rb00003539?page=51")</f>
        <v>https://rmda.kulib.kyoto-u.ac.jp/item/rb00003539?page=51</v>
      </c>
    </row>
    <row r="107" spans="1:4" x14ac:dyDescent="0.15">
      <c r="A107" s="2" t="s">
        <v>906</v>
      </c>
      <c r="B107" s="33" t="s">
        <v>1084</v>
      </c>
      <c r="C107" s="32">
        <v>52</v>
      </c>
      <c r="D107" s="35" t="str">
        <f>HYPERLINK("https://rmda.kulib.kyoto-u.ac.jp/item/rb00003539?page=52")</f>
        <v>https://rmda.kulib.kyoto-u.ac.jp/item/rb00003539?page=52</v>
      </c>
    </row>
    <row r="108" spans="1:4" x14ac:dyDescent="0.15">
      <c r="A108" s="2" t="s">
        <v>906</v>
      </c>
      <c r="B108" s="33" t="s">
        <v>1078</v>
      </c>
      <c r="C108" s="32">
        <v>52</v>
      </c>
      <c r="D108" s="35" t="str">
        <f>HYPERLINK("https://rmda.kulib.kyoto-u.ac.jp/item/rb00003539?page=52")</f>
        <v>https://rmda.kulib.kyoto-u.ac.jp/item/rb00003539?page=52</v>
      </c>
    </row>
    <row r="109" spans="1:4" x14ac:dyDescent="0.15">
      <c r="A109" s="2" t="s">
        <v>906</v>
      </c>
      <c r="B109" s="33" t="s">
        <v>1082</v>
      </c>
      <c r="C109" s="32">
        <v>52</v>
      </c>
      <c r="D109" s="35" t="str">
        <f>HYPERLINK("https://rmda.kulib.kyoto-u.ac.jp/item/rb00003539?page=52")</f>
        <v>https://rmda.kulib.kyoto-u.ac.jp/item/rb00003539?page=52</v>
      </c>
    </row>
    <row r="110" spans="1:4" x14ac:dyDescent="0.15">
      <c r="A110" s="2" t="s">
        <v>906</v>
      </c>
      <c r="B110" s="33" t="s">
        <v>1079</v>
      </c>
      <c r="C110" s="32">
        <v>53</v>
      </c>
      <c r="D110" s="35" t="str">
        <f>HYPERLINK("https://rmda.kulib.kyoto-u.ac.jp/item/rb00003539?page=53")</f>
        <v>https://rmda.kulib.kyoto-u.ac.jp/item/rb00003539?page=53</v>
      </c>
    </row>
    <row r="111" spans="1:4" x14ac:dyDescent="0.15">
      <c r="A111" s="2" t="s">
        <v>906</v>
      </c>
      <c r="B111" s="33" t="s">
        <v>1080</v>
      </c>
      <c r="C111" s="32">
        <v>53</v>
      </c>
      <c r="D111" s="35" t="str">
        <f>HYPERLINK("https://rmda.kulib.kyoto-u.ac.jp/item/rb00003539?page=53")</f>
        <v>https://rmda.kulib.kyoto-u.ac.jp/item/rb00003539?page=53</v>
      </c>
    </row>
    <row r="112" spans="1:4" x14ac:dyDescent="0.15">
      <c r="A112" s="2" t="s">
        <v>906</v>
      </c>
      <c r="B112" s="33" t="s">
        <v>1081</v>
      </c>
      <c r="C112" s="32">
        <v>54</v>
      </c>
      <c r="D112" s="35" t="str">
        <f>HYPERLINK("https://rmda.kulib.kyoto-u.ac.jp/item/rb00003539?page=54")</f>
        <v>https://rmda.kulib.kyoto-u.ac.jp/item/rb00003539?page=54</v>
      </c>
    </row>
    <row r="113" spans="1:4" x14ac:dyDescent="0.15">
      <c r="A113" s="2" t="s">
        <v>906</v>
      </c>
      <c r="B113" s="2" t="s">
        <v>998</v>
      </c>
      <c r="C113" s="32">
        <v>54</v>
      </c>
      <c r="D113" s="32" t="str">
        <f>HYPERLINK("https://rmda.kulib.kyoto-u.ac.jp/item/rb00003539?page=54")</f>
        <v>https://rmda.kulib.kyoto-u.ac.jp/item/rb00003539?page=54</v>
      </c>
    </row>
    <row r="114" spans="1:4" x14ac:dyDescent="0.15">
      <c r="A114" s="2" t="s">
        <v>906</v>
      </c>
      <c r="B114" s="2" t="s">
        <v>940</v>
      </c>
      <c r="C114" s="32">
        <v>54</v>
      </c>
      <c r="D114" s="32" t="str">
        <f>HYPERLINK("https://rmda.kulib.kyoto-u.ac.jp/item/rb00003539?page=54")</f>
        <v>https://rmda.kulib.kyoto-u.ac.jp/item/rb00003539?page=54</v>
      </c>
    </row>
    <row r="115" spans="1:4" x14ac:dyDescent="0.15">
      <c r="A115" s="2" t="s">
        <v>906</v>
      </c>
      <c r="B115" s="2" t="s">
        <v>941</v>
      </c>
      <c r="C115" s="32">
        <v>55</v>
      </c>
      <c r="D115" s="32" t="str">
        <f>HYPERLINK("https://rmda.kulib.kyoto-u.ac.jp/item/rb00003539?page=55")</f>
        <v>https://rmda.kulib.kyoto-u.ac.jp/item/rb00003539?page=55</v>
      </c>
    </row>
    <row r="116" spans="1:4" x14ac:dyDescent="0.15">
      <c r="A116" s="2" t="s">
        <v>906</v>
      </c>
      <c r="B116" s="2" t="s">
        <v>942</v>
      </c>
      <c r="C116" s="32">
        <v>55</v>
      </c>
      <c r="D116" s="32" t="str">
        <f>HYPERLINK("https://rmda.kulib.kyoto-u.ac.jp/item/rb00003539?page=55")</f>
        <v>https://rmda.kulib.kyoto-u.ac.jp/item/rb00003539?page=55</v>
      </c>
    </row>
    <row r="117" spans="1:4" x14ac:dyDescent="0.15">
      <c r="A117" s="2" t="s">
        <v>906</v>
      </c>
      <c r="B117" s="2" t="s">
        <v>943</v>
      </c>
      <c r="C117" s="32">
        <v>56</v>
      </c>
      <c r="D117" s="32" t="str">
        <f t="shared" ref="D117:D123" si="0">HYPERLINK("https://rmda.kulib.kyoto-u.ac.jp/item/rb00003539?page=56")</f>
        <v>https://rmda.kulib.kyoto-u.ac.jp/item/rb00003539?page=56</v>
      </c>
    </row>
    <row r="118" spans="1:4" x14ac:dyDescent="0.15">
      <c r="A118" s="2" t="s">
        <v>906</v>
      </c>
      <c r="B118" s="2" t="s">
        <v>999</v>
      </c>
      <c r="C118" s="32">
        <v>56</v>
      </c>
      <c r="D118" s="32" t="str">
        <f t="shared" si="0"/>
        <v>https://rmda.kulib.kyoto-u.ac.jp/item/rb00003539?page=56</v>
      </c>
    </row>
    <row r="119" spans="1:4" x14ac:dyDescent="0.15">
      <c r="A119" s="2" t="s">
        <v>906</v>
      </c>
      <c r="B119" s="2" t="s">
        <v>1000</v>
      </c>
      <c r="C119" s="32">
        <v>56</v>
      </c>
      <c r="D119" s="32" t="str">
        <f t="shared" si="0"/>
        <v>https://rmda.kulib.kyoto-u.ac.jp/item/rb00003539?page=56</v>
      </c>
    </row>
    <row r="120" spans="1:4" x14ac:dyDescent="0.15">
      <c r="A120" s="2" t="s">
        <v>906</v>
      </c>
      <c r="B120" s="2" t="s">
        <v>944</v>
      </c>
      <c r="C120" s="32">
        <v>56</v>
      </c>
      <c r="D120" s="32" t="str">
        <f t="shared" si="0"/>
        <v>https://rmda.kulib.kyoto-u.ac.jp/item/rb00003539?page=56</v>
      </c>
    </row>
    <row r="121" spans="1:4" x14ac:dyDescent="0.15">
      <c r="A121" s="2" t="s">
        <v>906</v>
      </c>
      <c r="B121" s="2" t="s">
        <v>945</v>
      </c>
      <c r="C121" s="32">
        <v>56</v>
      </c>
      <c r="D121" s="32" t="str">
        <f t="shared" si="0"/>
        <v>https://rmda.kulib.kyoto-u.ac.jp/item/rb00003539?page=56</v>
      </c>
    </row>
    <row r="122" spans="1:4" x14ac:dyDescent="0.15">
      <c r="A122" s="2" t="s">
        <v>906</v>
      </c>
      <c r="B122" s="2" t="s">
        <v>946</v>
      </c>
      <c r="C122" s="32">
        <v>56</v>
      </c>
      <c r="D122" s="32" t="str">
        <f t="shared" si="0"/>
        <v>https://rmda.kulib.kyoto-u.ac.jp/item/rb00003539?page=56</v>
      </c>
    </row>
    <row r="123" spans="1:4" x14ac:dyDescent="0.15">
      <c r="A123" s="2" t="s">
        <v>906</v>
      </c>
      <c r="B123" s="2" t="s">
        <v>947</v>
      </c>
      <c r="C123" s="32">
        <v>56</v>
      </c>
      <c r="D123" s="32" t="str">
        <f t="shared" si="0"/>
        <v>https://rmda.kulib.kyoto-u.ac.jp/item/rb00003539?page=56</v>
      </c>
    </row>
    <row r="124" spans="1:4" x14ac:dyDescent="0.15">
      <c r="A124" s="2" t="s">
        <v>906</v>
      </c>
      <c r="B124" s="2" t="s">
        <v>948</v>
      </c>
      <c r="C124" s="32">
        <v>57</v>
      </c>
      <c r="D124" s="32" t="str">
        <f>HYPERLINK("https://rmda.kulib.kyoto-u.ac.jp/item/rb00003539?page=57")</f>
        <v>https://rmda.kulib.kyoto-u.ac.jp/item/rb00003539?page=57</v>
      </c>
    </row>
    <row r="125" spans="1:4" x14ac:dyDescent="0.15">
      <c r="A125" s="2" t="s">
        <v>906</v>
      </c>
      <c r="B125" s="2" t="s">
        <v>949</v>
      </c>
      <c r="C125" s="32">
        <v>57</v>
      </c>
      <c r="D125" s="32" t="str">
        <f>HYPERLINK("https://rmda.kulib.kyoto-u.ac.jp/item/rb00003539?page=57")</f>
        <v>https://rmda.kulib.kyoto-u.ac.jp/item/rb00003539?page=57</v>
      </c>
    </row>
    <row r="126" spans="1:4" x14ac:dyDescent="0.15">
      <c r="A126" s="2" t="s">
        <v>906</v>
      </c>
      <c r="B126" s="34" t="s">
        <v>950</v>
      </c>
      <c r="C126" s="32">
        <v>59</v>
      </c>
      <c r="D126" s="32" t="str">
        <f>HYPERLINK("https://rmda.kulib.kyoto-u.ac.jp/item/rb00003539?page=59")</f>
        <v>https://rmda.kulib.kyoto-u.ac.jp/item/rb00003539?page=59</v>
      </c>
    </row>
    <row r="127" spans="1:4" x14ac:dyDescent="0.15">
      <c r="A127" s="2" t="s">
        <v>906</v>
      </c>
      <c r="B127" s="33" t="s">
        <v>951</v>
      </c>
      <c r="C127" s="32">
        <v>59</v>
      </c>
      <c r="D127" s="32" t="str">
        <f>HYPERLINK("https://rmda.kulib.kyoto-u.ac.jp/item/rb00003539?page=59")</f>
        <v>https://rmda.kulib.kyoto-u.ac.jp/item/rb00003539?page=59</v>
      </c>
    </row>
    <row r="128" spans="1:4" x14ac:dyDescent="0.15">
      <c r="A128" s="2" t="s">
        <v>906</v>
      </c>
      <c r="B128" s="33" t="s">
        <v>1085</v>
      </c>
      <c r="C128" s="32">
        <v>59</v>
      </c>
      <c r="D128" s="32" t="str">
        <f>HYPERLINK("https://rmda.kulib.kyoto-u.ac.jp/item/rb00003539?page=59")</f>
        <v>https://rmda.kulib.kyoto-u.ac.jp/item/rb00003539?page=59</v>
      </c>
    </row>
    <row r="129" spans="1:4" x14ac:dyDescent="0.15">
      <c r="A129" s="2" t="s">
        <v>906</v>
      </c>
      <c r="B129" s="33" t="s">
        <v>1087</v>
      </c>
      <c r="C129" s="32">
        <v>59</v>
      </c>
      <c r="D129" s="32" t="str">
        <f>HYPERLINK("https://rmda.kulib.kyoto-u.ac.jp/item/rb00003539?page=59")</f>
        <v>https://rmda.kulib.kyoto-u.ac.jp/item/rb00003539?page=59</v>
      </c>
    </row>
    <row r="130" spans="1:4" x14ac:dyDescent="0.15">
      <c r="A130" s="2" t="s">
        <v>906</v>
      </c>
      <c r="B130" s="33" t="s">
        <v>1086</v>
      </c>
      <c r="C130" s="32">
        <v>60</v>
      </c>
      <c r="D130" s="35" t="str">
        <f>HYPERLINK("https://rmda.kulib.kyoto-u.ac.jp/item/rb00003539?page=60")</f>
        <v>https://rmda.kulib.kyoto-u.ac.jp/item/rb00003539?page=60</v>
      </c>
    </row>
    <row r="131" spans="1:4" x14ac:dyDescent="0.15">
      <c r="A131" s="2" t="s">
        <v>906</v>
      </c>
      <c r="B131" s="33" t="s">
        <v>1088</v>
      </c>
      <c r="C131" s="32">
        <v>60</v>
      </c>
      <c r="D131" s="35" t="str">
        <f>HYPERLINK("https://rmda.kulib.kyoto-u.ac.jp/item/rb00003539?page=60")</f>
        <v>https://rmda.kulib.kyoto-u.ac.jp/item/rb00003539?page=60</v>
      </c>
    </row>
    <row r="132" spans="1:4" x14ac:dyDescent="0.15">
      <c r="A132" s="2" t="s">
        <v>906</v>
      </c>
      <c r="B132" s="33" t="s">
        <v>1089</v>
      </c>
      <c r="C132" s="32">
        <v>60</v>
      </c>
      <c r="D132" s="35" t="str">
        <f>HYPERLINK("https://rmda.kulib.kyoto-u.ac.jp/item/rb00003539?page=60")</f>
        <v>https://rmda.kulib.kyoto-u.ac.jp/item/rb00003539?page=60</v>
      </c>
    </row>
    <row r="133" spans="1:4" x14ac:dyDescent="0.15">
      <c r="A133" s="2" t="s">
        <v>906</v>
      </c>
      <c r="B133" s="33" t="s">
        <v>1090</v>
      </c>
      <c r="C133" s="32">
        <v>61</v>
      </c>
      <c r="D133" s="35" t="str">
        <f>HYPERLINK("https://rmda.kulib.kyoto-u.ac.jp/item/rb00003539?page=61")</f>
        <v>https://rmda.kulib.kyoto-u.ac.jp/item/rb00003539?page=61</v>
      </c>
    </row>
    <row r="134" spans="1:4" x14ac:dyDescent="0.15">
      <c r="A134" s="2" t="s">
        <v>906</v>
      </c>
      <c r="B134" s="33" t="s">
        <v>1091</v>
      </c>
      <c r="C134" s="32">
        <v>61</v>
      </c>
      <c r="D134" s="35" t="str">
        <f>HYPERLINK("https://rmda.kulib.kyoto-u.ac.jp/item/rb00003539?page=61")</f>
        <v>https://rmda.kulib.kyoto-u.ac.jp/item/rb00003539?page=61</v>
      </c>
    </row>
    <row r="135" spans="1:4" x14ac:dyDescent="0.15">
      <c r="A135" s="2" t="s">
        <v>906</v>
      </c>
      <c r="B135" s="2" t="s">
        <v>952</v>
      </c>
      <c r="C135" s="32">
        <v>61</v>
      </c>
      <c r="D135" s="32" t="str">
        <f>HYPERLINK("https://rmda.kulib.kyoto-u.ac.jp/item/rb00003539?page=61")</f>
        <v>https://rmda.kulib.kyoto-u.ac.jp/item/rb00003539?page=61</v>
      </c>
    </row>
    <row r="136" spans="1:4" x14ac:dyDescent="0.15">
      <c r="A136" s="2" t="s">
        <v>906</v>
      </c>
      <c r="B136" s="2" t="s">
        <v>953</v>
      </c>
      <c r="C136" s="32">
        <v>62</v>
      </c>
      <c r="D136" s="32" t="str">
        <f>HYPERLINK("https://rmda.kulib.kyoto-u.ac.jp/item/rb00003539?page=62")</f>
        <v>https://rmda.kulib.kyoto-u.ac.jp/item/rb00003539?page=62</v>
      </c>
    </row>
    <row r="137" spans="1:4" x14ac:dyDescent="0.15">
      <c r="A137" s="2" t="s">
        <v>906</v>
      </c>
      <c r="B137" s="2" t="s">
        <v>954</v>
      </c>
      <c r="C137" s="2">
        <v>62</v>
      </c>
      <c r="D137" s="2" t="str">
        <f>HYPERLINK("https://rmda.kulib.kyoto-u.ac.jp/item/rb00003539?page=62")</f>
        <v>https://rmda.kulib.kyoto-u.ac.jp/item/rb00003539?page=62</v>
      </c>
    </row>
    <row r="138" spans="1:4" x14ac:dyDescent="0.15">
      <c r="A138" s="2" t="s">
        <v>906</v>
      </c>
      <c r="B138" s="2" t="s">
        <v>955</v>
      </c>
      <c r="C138" s="2">
        <v>63</v>
      </c>
      <c r="D138" s="2" t="str">
        <f>HYPERLINK("https://rmda.kulib.kyoto-u.ac.jp/item/rb00003539?page=63")</f>
        <v>https://rmda.kulib.kyoto-u.ac.jp/item/rb00003539?page=63</v>
      </c>
    </row>
    <row r="139" spans="1:4" x14ac:dyDescent="0.15">
      <c r="A139" s="2" t="s">
        <v>906</v>
      </c>
      <c r="B139" s="2" t="s">
        <v>956</v>
      </c>
      <c r="C139" s="2">
        <v>63</v>
      </c>
      <c r="D139" s="2" t="str">
        <f>HYPERLINK("https://rmda.kulib.kyoto-u.ac.jp/item/rb00003539?page=63")</f>
        <v>https://rmda.kulib.kyoto-u.ac.jp/item/rb00003539?page=63</v>
      </c>
    </row>
    <row r="140" spans="1:4" x14ac:dyDescent="0.15">
      <c r="A140" s="2" t="s">
        <v>906</v>
      </c>
      <c r="B140" s="2" t="s">
        <v>957</v>
      </c>
      <c r="C140" s="2">
        <v>64</v>
      </c>
      <c r="D140" s="2" t="str">
        <f>HYPERLINK("https://rmda.kulib.kyoto-u.ac.jp/item/rb00003539?page=64")</f>
        <v>https://rmda.kulib.kyoto-u.ac.jp/item/rb00003539?page=64</v>
      </c>
    </row>
    <row r="141" spans="1:4" x14ac:dyDescent="0.15">
      <c r="A141" s="2" t="s">
        <v>906</v>
      </c>
      <c r="B141" s="31" t="s">
        <v>958</v>
      </c>
      <c r="C141" s="2">
        <v>65</v>
      </c>
      <c r="D141" s="2" t="str">
        <f>HYPERLINK("https://rmda.kulib.kyoto-u.ac.jp/item/rb00003539?page=65")</f>
        <v>https://rmda.kulib.kyoto-u.ac.jp/item/rb00003539?page=65</v>
      </c>
    </row>
    <row r="142" spans="1:4" x14ac:dyDescent="0.15">
      <c r="A142" s="2" t="s">
        <v>906</v>
      </c>
      <c r="B142" s="2" t="s">
        <v>1092</v>
      </c>
      <c r="C142" s="2">
        <v>65</v>
      </c>
      <c r="D142" s="2" t="str">
        <f>HYPERLINK("https://rmda.kulib.kyoto-u.ac.jp/item/rb00003539?page=65")</f>
        <v>https://rmda.kulib.kyoto-u.ac.jp/item/rb00003539?page=65</v>
      </c>
    </row>
    <row r="143" spans="1:4" x14ac:dyDescent="0.15">
      <c r="A143" s="2" t="s">
        <v>906</v>
      </c>
      <c r="B143" s="2" t="s">
        <v>1093</v>
      </c>
      <c r="C143" s="2">
        <v>65</v>
      </c>
      <c r="D143" s="2" t="str">
        <f>HYPERLINK("https://rmda.kulib.kyoto-u.ac.jp/item/rb00003539?page=65")</f>
        <v>https://rmda.kulib.kyoto-u.ac.jp/item/rb00003539?page=65</v>
      </c>
    </row>
    <row r="144" spans="1:4" x14ac:dyDescent="0.15">
      <c r="A144" s="2" t="s">
        <v>906</v>
      </c>
      <c r="B144" s="2" t="s">
        <v>1094</v>
      </c>
      <c r="C144" s="2">
        <v>66</v>
      </c>
      <c r="D144" s="2" t="str">
        <f>HYPERLINK("https://rmda.kulib.kyoto-u.ac.jp/item/rb00003539?page=66")</f>
        <v>https://rmda.kulib.kyoto-u.ac.jp/item/rb00003539?page=66</v>
      </c>
    </row>
    <row r="145" spans="1:4" x14ac:dyDescent="0.15">
      <c r="A145" s="2" t="s">
        <v>906</v>
      </c>
      <c r="B145" s="2" t="s">
        <v>1095</v>
      </c>
      <c r="C145" s="2">
        <v>67</v>
      </c>
      <c r="D145" s="2" t="str">
        <f t="shared" ref="D145:D150" si="1">HYPERLINK("https://rmda.kulib.kyoto-u.ac.jp/item/rb00003539?page=67")</f>
        <v>https://rmda.kulib.kyoto-u.ac.jp/item/rb00003539?page=67</v>
      </c>
    </row>
    <row r="146" spans="1:4" x14ac:dyDescent="0.15">
      <c r="A146" s="2" t="s">
        <v>906</v>
      </c>
      <c r="B146" s="2" t="s">
        <v>1096</v>
      </c>
      <c r="C146" s="2">
        <v>67</v>
      </c>
      <c r="D146" s="2" t="str">
        <f t="shared" si="1"/>
        <v>https://rmda.kulib.kyoto-u.ac.jp/item/rb00003539?page=67</v>
      </c>
    </row>
    <row r="147" spans="1:4" x14ac:dyDescent="0.15">
      <c r="A147" s="2" t="s">
        <v>906</v>
      </c>
      <c r="B147" s="2" t="s">
        <v>1097</v>
      </c>
      <c r="C147" s="2">
        <v>67</v>
      </c>
      <c r="D147" s="2" t="str">
        <f t="shared" si="1"/>
        <v>https://rmda.kulib.kyoto-u.ac.jp/item/rb00003539?page=67</v>
      </c>
    </row>
    <row r="148" spans="1:4" x14ac:dyDescent="0.15">
      <c r="A148" s="2" t="s">
        <v>906</v>
      </c>
      <c r="B148" s="2" t="s">
        <v>1098</v>
      </c>
      <c r="C148" s="2">
        <v>67</v>
      </c>
      <c r="D148" s="2" t="str">
        <f t="shared" si="1"/>
        <v>https://rmda.kulib.kyoto-u.ac.jp/item/rb00003539?page=67</v>
      </c>
    </row>
    <row r="149" spans="1:4" x14ac:dyDescent="0.15">
      <c r="A149" s="2" t="s">
        <v>906</v>
      </c>
      <c r="B149" s="2" t="s">
        <v>1099</v>
      </c>
      <c r="C149" s="2">
        <v>67</v>
      </c>
      <c r="D149" s="2" t="str">
        <f t="shared" si="1"/>
        <v>https://rmda.kulib.kyoto-u.ac.jp/item/rb00003539?page=67</v>
      </c>
    </row>
    <row r="150" spans="1:4" x14ac:dyDescent="0.15">
      <c r="A150" s="2" t="s">
        <v>906</v>
      </c>
      <c r="B150" s="2" t="s">
        <v>1100</v>
      </c>
      <c r="C150" s="2">
        <v>67</v>
      </c>
      <c r="D150" s="2" t="str">
        <f t="shared" si="1"/>
        <v>https://rmda.kulib.kyoto-u.ac.jp/item/rb00003539?page=67</v>
      </c>
    </row>
    <row r="151" spans="1:4" x14ac:dyDescent="0.15">
      <c r="A151" s="2" t="s">
        <v>906</v>
      </c>
      <c r="B151" s="2" t="s">
        <v>1101</v>
      </c>
      <c r="C151" s="2">
        <v>68</v>
      </c>
      <c r="D151" s="2" t="str">
        <f>HYPERLINK("https://rmda.kulib.kyoto-u.ac.jp/item/rb00003539?page=68")</f>
        <v>https://rmda.kulib.kyoto-u.ac.jp/item/rb00003539?page=68</v>
      </c>
    </row>
    <row r="152" spans="1:4" x14ac:dyDescent="0.15">
      <c r="A152" s="2" t="s">
        <v>906</v>
      </c>
      <c r="B152" s="2" t="s">
        <v>1102</v>
      </c>
      <c r="C152" s="2">
        <v>68</v>
      </c>
      <c r="D152" s="2" t="str">
        <f>HYPERLINK("https://rmda.kulib.kyoto-u.ac.jp/item/rb00003539?page=68")</f>
        <v>https://rmda.kulib.kyoto-u.ac.jp/item/rb00003539?page=68</v>
      </c>
    </row>
    <row r="153" spans="1:4" x14ac:dyDescent="0.15">
      <c r="A153" s="2" t="s">
        <v>906</v>
      </c>
      <c r="B153" s="2" t="s">
        <v>1103</v>
      </c>
      <c r="C153" s="2">
        <v>68</v>
      </c>
      <c r="D153" s="2" t="str">
        <f>HYPERLINK("https://rmda.kulib.kyoto-u.ac.jp/item/rb00003539?page=68")</f>
        <v>https://rmda.kulib.kyoto-u.ac.jp/item/rb00003539?page=68</v>
      </c>
    </row>
    <row r="154" spans="1:4" x14ac:dyDescent="0.15">
      <c r="A154" s="2" t="s">
        <v>906</v>
      </c>
      <c r="B154" s="2" t="s">
        <v>1104</v>
      </c>
      <c r="C154" s="2">
        <v>68</v>
      </c>
      <c r="D154" s="2" t="str">
        <f>HYPERLINK("https://rmda.kulib.kyoto-u.ac.jp/item/rb00003539?page=68")</f>
        <v>https://rmda.kulib.kyoto-u.ac.jp/item/rb00003539?page=68</v>
      </c>
    </row>
    <row r="155" spans="1:4" x14ac:dyDescent="0.15">
      <c r="A155" s="2" t="s">
        <v>906</v>
      </c>
      <c r="B155" s="2" t="s">
        <v>1105</v>
      </c>
      <c r="C155" s="2">
        <v>68</v>
      </c>
      <c r="D155" s="2" t="str">
        <f>HYPERLINK("https://rmda.kulib.kyoto-u.ac.jp/item/rb00003539?page=68")</f>
        <v>https://rmda.kulib.kyoto-u.ac.jp/item/rb00003539?page=68</v>
      </c>
    </row>
    <row r="156" spans="1:4" x14ac:dyDescent="0.15">
      <c r="A156" s="2" t="s">
        <v>906</v>
      </c>
      <c r="B156" s="2" t="s">
        <v>1106</v>
      </c>
      <c r="C156" s="2">
        <v>69</v>
      </c>
      <c r="D156" s="2" t="str">
        <f>HYPERLINK("https://rmda.kulib.kyoto-u.ac.jp/item/rb00003539?page=69")</f>
        <v>https://rmda.kulib.kyoto-u.ac.jp/item/rb00003539?page=69</v>
      </c>
    </row>
    <row r="157" spans="1:4" x14ac:dyDescent="0.15">
      <c r="A157" s="2" t="s">
        <v>906</v>
      </c>
      <c r="B157" s="2" t="s">
        <v>1107</v>
      </c>
      <c r="C157" s="2">
        <v>69</v>
      </c>
      <c r="D157" s="2" t="str">
        <f>HYPERLINK("https://rmda.kulib.kyoto-u.ac.jp/item/rb00003539?page=69")</f>
        <v>https://rmda.kulib.kyoto-u.ac.jp/item/rb00003539?page=69</v>
      </c>
    </row>
    <row r="158" spans="1:4" x14ac:dyDescent="0.15">
      <c r="A158" s="2" t="s">
        <v>906</v>
      </c>
      <c r="B158" s="2" t="s">
        <v>1108</v>
      </c>
      <c r="C158" s="2">
        <v>69</v>
      </c>
      <c r="D158" s="2" t="str">
        <f>HYPERLINK("https://rmda.kulib.kyoto-u.ac.jp/item/rb00003539?page=69")</f>
        <v>https://rmda.kulib.kyoto-u.ac.jp/item/rb00003539?page=69</v>
      </c>
    </row>
    <row r="159" spans="1:4" x14ac:dyDescent="0.15">
      <c r="A159" s="2" t="s">
        <v>906</v>
      </c>
      <c r="B159" s="2" t="s">
        <v>1109</v>
      </c>
      <c r="C159" s="2">
        <v>69</v>
      </c>
      <c r="D159" s="2" t="str">
        <f>HYPERLINK("https://rmda.kulib.kyoto-u.ac.jp/item/rb00003539?page=69")</f>
        <v>https://rmda.kulib.kyoto-u.ac.jp/item/rb00003539?page=69</v>
      </c>
    </row>
    <row r="160" spans="1:4" x14ac:dyDescent="0.15">
      <c r="A160" s="2" t="s">
        <v>906</v>
      </c>
      <c r="B160" s="2" t="s">
        <v>1110</v>
      </c>
      <c r="C160" s="2">
        <v>70</v>
      </c>
      <c r="D160" s="2" t="str">
        <f t="shared" ref="D160:D166" si="2">HYPERLINK("https://rmda.kulib.kyoto-u.ac.jp/item/rb00003539?page=70")</f>
        <v>https://rmda.kulib.kyoto-u.ac.jp/item/rb00003539?page=70</v>
      </c>
    </row>
    <row r="161" spans="1:4" x14ac:dyDescent="0.15">
      <c r="A161" s="2" t="s">
        <v>906</v>
      </c>
      <c r="B161" s="2" t="s">
        <v>1111</v>
      </c>
      <c r="C161" s="2">
        <v>70</v>
      </c>
      <c r="D161" s="2" t="str">
        <f t="shared" si="2"/>
        <v>https://rmda.kulib.kyoto-u.ac.jp/item/rb00003539?page=70</v>
      </c>
    </row>
    <row r="162" spans="1:4" x14ac:dyDescent="0.15">
      <c r="A162" s="2" t="s">
        <v>906</v>
      </c>
      <c r="B162" s="2" t="s">
        <v>1112</v>
      </c>
      <c r="C162" s="2">
        <v>70</v>
      </c>
      <c r="D162" s="2" t="str">
        <f t="shared" si="2"/>
        <v>https://rmda.kulib.kyoto-u.ac.jp/item/rb00003539?page=70</v>
      </c>
    </row>
    <row r="163" spans="1:4" x14ac:dyDescent="0.15">
      <c r="A163" s="2" t="s">
        <v>906</v>
      </c>
      <c r="B163" s="2" t="s">
        <v>1113</v>
      </c>
      <c r="C163" s="2">
        <v>70</v>
      </c>
      <c r="D163" s="2" t="str">
        <f t="shared" si="2"/>
        <v>https://rmda.kulib.kyoto-u.ac.jp/item/rb00003539?page=70</v>
      </c>
    </row>
    <row r="164" spans="1:4" x14ac:dyDescent="0.15">
      <c r="A164" s="2" t="s">
        <v>906</v>
      </c>
      <c r="B164" s="2" t="s">
        <v>1114</v>
      </c>
      <c r="C164" s="2">
        <v>70</v>
      </c>
      <c r="D164" s="2" t="str">
        <f t="shared" si="2"/>
        <v>https://rmda.kulib.kyoto-u.ac.jp/item/rb00003539?page=70</v>
      </c>
    </row>
    <row r="165" spans="1:4" x14ac:dyDescent="0.15">
      <c r="A165" s="2" t="s">
        <v>906</v>
      </c>
      <c r="B165" s="2" t="s">
        <v>1115</v>
      </c>
      <c r="C165" s="2">
        <v>70</v>
      </c>
      <c r="D165" s="2" t="str">
        <f t="shared" si="2"/>
        <v>https://rmda.kulib.kyoto-u.ac.jp/item/rb00003539?page=70</v>
      </c>
    </row>
    <row r="166" spans="1:4" x14ac:dyDescent="0.15">
      <c r="A166" s="2" t="s">
        <v>906</v>
      </c>
      <c r="B166" s="2" t="s">
        <v>1116</v>
      </c>
      <c r="C166" s="2">
        <v>70</v>
      </c>
      <c r="D166" s="2" t="str">
        <f t="shared" si="2"/>
        <v>https://rmda.kulib.kyoto-u.ac.jp/item/rb00003539?page=70</v>
      </c>
    </row>
    <row r="167" spans="1:4" x14ac:dyDescent="0.15">
      <c r="A167" s="2" t="s">
        <v>906</v>
      </c>
      <c r="B167" s="2" t="s">
        <v>1117</v>
      </c>
      <c r="C167" s="2">
        <v>71</v>
      </c>
      <c r="D167" s="2" t="str">
        <f t="shared" ref="D167:D174" si="3">HYPERLINK("https://rmda.kulib.kyoto-u.ac.jp/item/rb00003539?page=71")</f>
        <v>https://rmda.kulib.kyoto-u.ac.jp/item/rb00003539?page=71</v>
      </c>
    </row>
    <row r="168" spans="1:4" x14ac:dyDescent="0.15">
      <c r="A168" s="2" t="s">
        <v>906</v>
      </c>
      <c r="B168" s="2" t="s">
        <v>1118</v>
      </c>
      <c r="C168" s="2">
        <v>71</v>
      </c>
      <c r="D168" s="2" t="str">
        <f t="shared" si="3"/>
        <v>https://rmda.kulib.kyoto-u.ac.jp/item/rb00003539?page=71</v>
      </c>
    </row>
    <row r="169" spans="1:4" x14ac:dyDescent="0.15">
      <c r="A169" s="2" t="s">
        <v>906</v>
      </c>
      <c r="B169" s="2" t="s">
        <v>1119</v>
      </c>
      <c r="C169" s="2">
        <v>71</v>
      </c>
      <c r="D169" s="2" t="str">
        <f t="shared" si="3"/>
        <v>https://rmda.kulib.kyoto-u.ac.jp/item/rb00003539?page=71</v>
      </c>
    </row>
    <row r="170" spans="1:4" x14ac:dyDescent="0.15">
      <c r="A170" s="2" t="s">
        <v>906</v>
      </c>
      <c r="B170" s="2" t="s">
        <v>1120</v>
      </c>
      <c r="C170" s="2">
        <v>71</v>
      </c>
      <c r="D170" s="2" t="str">
        <f t="shared" si="3"/>
        <v>https://rmda.kulib.kyoto-u.ac.jp/item/rb00003539?page=71</v>
      </c>
    </row>
    <row r="171" spans="1:4" x14ac:dyDescent="0.15">
      <c r="A171" s="2" t="s">
        <v>906</v>
      </c>
      <c r="B171" s="2" t="s">
        <v>1121</v>
      </c>
      <c r="C171" s="2">
        <v>71</v>
      </c>
      <c r="D171" s="2" t="str">
        <f t="shared" si="3"/>
        <v>https://rmda.kulib.kyoto-u.ac.jp/item/rb00003539?page=71</v>
      </c>
    </row>
    <row r="172" spans="1:4" x14ac:dyDescent="0.15">
      <c r="A172" s="2" t="s">
        <v>906</v>
      </c>
      <c r="B172" s="2" t="s">
        <v>1122</v>
      </c>
      <c r="C172" s="2">
        <v>71</v>
      </c>
      <c r="D172" s="2" t="str">
        <f t="shared" si="3"/>
        <v>https://rmda.kulib.kyoto-u.ac.jp/item/rb00003539?page=71</v>
      </c>
    </row>
    <row r="173" spans="1:4" x14ac:dyDescent="0.15">
      <c r="A173" s="2" t="s">
        <v>906</v>
      </c>
      <c r="B173" s="2" t="s">
        <v>1123</v>
      </c>
      <c r="C173" s="2">
        <v>71</v>
      </c>
      <c r="D173" s="2" t="str">
        <f t="shared" si="3"/>
        <v>https://rmda.kulib.kyoto-u.ac.jp/item/rb00003539?page=71</v>
      </c>
    </row>
    <row r="174" spans="1:4" x14ac:dyDescent="0.15">
      <c r="A174" s="2" t="s">
        <v>906</v>
      </c>
      <c r="B174" s="2" t="s">
        <v>1124</v>
      </c>
      <c r="C174" s="2">
        <v>71</v>
      </c>
      <c r="D174" s="2" t="str">
        <f t="shared" si="3"/>
        <v>https://rmda.kulib.kyoto-u.ac.jp/item/rb00003539?page=71</v>
      </c>
    </row>
    <row r="175" spans="1:4" x14ac:dyDescent="0.15">
      <c r="A175" s="2" t="s">
        <v>906</v>
      </c>
      <c r="B175" s="2" t="s">
        <v>1125</v>
      </c>
      <c r="C175" s="2">
        <v>72</v>
      </c>
      <c r="D175" s="2" t="str">
        <f t="shared" ref="D175:D181" si="4">HYPERLINK("https://rmda.kulib.kyoto-u.ac.jp/item/rb00003539?page=72")</f>
        <v>https://rmda.kulib.kyoto-u.ac.jp/item/rb00003539?page=72</v>
      </c>
    </row>
    <row r="176" spans="1:4" x14ac:dyDescent="0.15">
      <c r="A176" s="2" t="s">
        <v>906</v>
      </c>
      <c r="B176" s="2" t="s">
        <v>1126</v>
      </c>
      <c r="C176" s="2">
        <v>72</v>
      </c>
      <c r="D176" s="2" t="str">
        <f t="shared" si="4"/>
        <v>https://rmda.kulib.kyoto-u.ac.jp/item/rb00003539?page=72</v>
      </c>
    </row>
    <row r="177" spans="1:4" x14ac:dyDescent="0.15">
      <c r="A177" s="2" t="s">
        <v>906</v>
      </c>
      <c r="B177" s="2" t="s">
        <v>1127</v>
      </c>
      <c r="C177" s="2">
        <v>72</v>
      </c>
      <c r="D177" s="2" t="str">
        <f t="shared" si="4"/>
        <v>https://rmda.kulib.kyoto-u.ac.jp/item/rb00003539?page=72</v>
      </c>
    </row>
    <row r="178" spans="1:4" x14ac:dyDescent="0.15">
      <c r="A178" s="2" t="s">
        <v>906</v>
      </c>
      <c r="B178" s="2" t="s">
        <v>1128</v>
      </c>
      <c r="C178" s="2">
        <v>72</v>
      </c>
      <c r="D178" s="2" t="str">
        <f t="shared" si="4"/>
        <v>https://rmda.kulib.kyoto-u.ac.jp/item/rb00003539?page=72</v>
      </c>
    </row>
    <row r="179" spans="1:4" x14ac:dyDescent="0.15">
      <c r="A179" s="2" t="s">
        <v>906</v>
      </c>
      <c r="B179" s="2" t="s">
        <v>1129</v>
      </c>
      <c r="C179" s="2">
        <v>72</v>
      </c>
      <c r="D179" s="2" t="str">
        <f t="shared" si="4"/>
        <v>https://rmda.kulib.kyoto-u.ac.jp/item/rb00003539?page=72</v>
      </c>
    </row>
    <row r="180" spans="1:4" x14ac:dyDescent="0.15">
      <c r="A180" s="2" t="s">
        <v>906</v>
      </c>
      <c r="B180" s="2" t="s">
        <v>1130</v>
      </c>
      <c r="C180" s="2">
        <v>72</v>
      </c>
      <c r="D180" s="2" t="str">
        <f t="shared" si="4"/>
        <v>https://rmda.kulib.kyoto-u.ac.jp/item/rb00003539?page=72</v>
      </c>
    </row>
    <row r="181" spans="1:4" x14ac:dyDescent="0.15">
      <c r="A181" s="2" t="s">
        <v>906</v>
      </c>
      <c r="B181" s="2" t="s">
        <v>1131</v>
      </c>
      <c r="C181" s="2">
        <v>72</v>
      </c>
      <c r="D181" s="2" t="str">
        <f t="shared" si="4"/>
        <v>https://rmda.kulib.kyoto-u.ac.jp/item/rb00003539?page=72</v>
      </c>
    </row>
    <row r="182" spans="1:4" x14ac:dyDescent="0.15">
      <c r="A182" s="2" t="s">
        <v>906</v>
      </c>
      <c r="B182" s="2" t="s">
        <v>1132</v>
      </c>
      <c r="C182" s="2">
        <v>73</v>
      </c>
      <c r="D182" s="2" t="str">
        <f>HYPERLINK("https://rmda.kulib.kyoto-u.ac.jp/item/rb00003539?page=73")</f>
        <v>https://rmda.kulib.kyoto-u.ac.jp/item/rb00003539?page=73</v>
      </c>
    </row>
    <row r="183" spans="1:4" x14ac:dyDescent="0.15">
      <c r="A183" s="2" t="s">
        <v>906</v>
      </c>
      <c r="B183" s="2" t="s">
        <v>1133</v>
      </c>
      <c r="C183" s="2">
        <v>73</v>
      </c>
      <c r="D183" s="2" t="str">
        <f>HYPERLINK("https://rmda.kulib.kyoto-u.ac.jp/item/rb00003539?page=73")</f>
        <v>https://rmda.kulib.kyoto-u.ac.jp/item/rb00003539?page=73</v>
      </c>
    </row>
    <row r="184" spans="1:4" x14ac:dyDescent="0.15">
      <c r="A184" s="2" t="s">
        <v>906</v>
      </c>
      <c r="B184" s="2" t="s">
        <v>1134</v>
      </c>
      <c r="C184" s="2">
        <v>73</v>
      </c>
      <c r="D184" s="2" t="str">
        <f>HYPERLINK("https://rmda.kulib.kyoto-u.ac.jp/item/rb00003539?page=73")</f>
        <v>https://rmda.kulib.kyoto-u.ac.jp/item/rb00003539?page=73</v>
      </c>
    </row>
    <row r="185" spans="1:4" x14ac:dyDescent="0.15">
      <c r="A185" s="2" t="s">
        <v>906</v>
      </c>
      <c r="B185" s="2" t="s">
        <v>1135</v>
      </c>
      <c r="C185" s="2">
        <v>73</v>
      </c>
      <c r="D185" s="2" t="str">
        <f>HYPERLINK("https://rmda.kulib.kyoto-u.ac.jp/item/rb00003539?page=73")</f>
        <v>https://rmda.kulib.kyoto-u.ac.jp/item/rb00003539?page=73</v>
      </c>
    </row>
    <row r="186" spans="1:4" x14ac:dyDescent="0.15">
      <c r="A186" s="2" t="s">
        <v>906</v>
      </c>
      <c r="B186" s="2" t="s">
        <v>1136</v>
      </c>
      <c r="C186" s="2">
        <v>74</v>
      </c>
      <c r="D186" s="2" t="str">
        <f t="shared" ref="D186:D191" si="5">HYPERLINK("https://rmda.kulib.kyoto-u.ac.jp/item/rb00003539?page=74")</f>
        <v>https://rmda.kulib.kyoto-u.ac.jp/item/rb00003539?page=74</v>
      </c>
    </row>
    <row r="187" spans="1:4" x14ac:dyDescent="0.15">
      <c r="A187" s="2" t="s">
        <v>906</v>
      </c>
      <c r="B187" s="2" t="s">
        <v>1137</v>
      </c>
      <c r="C187" s="2">
        <v>74</v>
      </c>
      <c r="D187" s="2" t="str">
        <f t="shared" si="5"/>
        <v>https://rmda.kulib.kyoto-u.ac.jp/item/rb00003539?page=74</v>
      </c>
    </row>
    <row r="188" spans="1:4" x14ac:dyDescent="0.15">
      <c r="A188" s="2" t="s">
        <v>906</v>
      </c>
      <c r="B188" s="2" t="s">
        <v>1138</v>
      </c>
      <c r="C188" s="2">
        <v>74</v>
      </c>
      <c r="D188" s="2" t="str">
        <f t="shared" si="5"/>
        <v>https://rmda.kulib.kyoto-u.ac.jp/item/rb00003539?page=74</v>
      </c>
    </row>
    <row r="189" spans="1:4" x14ac:dyDescent="0.15">
      <c r="A189" s="2" t="s">
        <v>906</v>
      </c>
      <c r="B189" s="2" t="s">
        <v>1160</v>
      </c>
      <c r="C189" s="2">
        <v>74</v>
      </c>
      <c r="D189" s="2" t="str">
        <f t="shared" si="5"/>
        <v>https://rmda.kulib.kyoto-u.ac.jp/item/rb00003539?page=74</v>
      </c>
    </row>
    <row r="190" spans="1:4" x14ac:dyDescent="0.15">
      <c r="A190" s="2" t="s">
        <v>906</v>
      </c>
      <c r="B190" s="2" t="s">
        <v>1139</v>
      </c>
      <c r="C190" s="2">
        <v>74</v>
      </c>
      <c r="D190" s="2" t="str">
        <f t="shared" si="5"/>
        <v>https://rmda.kulib.kyoto-u.ac.jp/item/rb00003539?page=74</v>
      </c>
    </row>
    <row r="191" spans="1:4" x14ac:dyDescent="0.15">
      <c r="A191" s="2" t="s">
        <v>906</v>
      </c>
      <c r="B191" s="2" t="s">
        <v>1140</v>
      </c>
      <c r="C191" s="2">
        <v>74</v>
      </c>
      <c r="D191" s="2" t="str">
        <f t="shared" si="5"/>
        <v>https://rmda.kulib.kyoto-u.ac.jp/item/rb00003539?page=74</v>
      </c>
    </row>
    <row r="192" spans="1:4" x14ac:dyDescent="0.15">
      <c r="A192" s="2" t="s">
        <v>906</v>
      </c>
      <c r="B192" s="2" t="s">
        <v>1141</v>
      </c>
      <c r="C192" s="2">
        <v>75</v>
      </c>
      <c r="D192" s="2" t="str">
        <f>HYPERLINK("https://rmda.kulib.kyoto-u.ac.jp/item/rb00003539?page=75")</f>
        <v>https://rmda.kulib.kyoto-u.ac.jp/item/rb00003539?page=75</v>
      </c>
    </row>
    <row r="193" spans="1:4" x14ac:dyDescent="0.15">
      <c r="A193" s="2" t="s">
        <v>906</v>
      </c>
      <c r="B193" s="2" t="s">
        <v>1142</v>
      </c>
      <c r="C193" s="2">
        <v>75</v>
      </c>
      <c r="D193" s="2" t="str">
        <f>HYPERLINK("https://rmda.kulib.kyoto-u.ac.jp/item/rb00003539?page=75")</f>
        <v>https://rmda.kulib.kyoto-u.ac.jp/item/rb00003539?page=75</v>
      </c>
    </row>
    <row r="194" spans="1:4" x14ac:dyDescent="0.15">
      <c r="A194" s="2" t="s">
        <v>906</v>
      </c>
      <c r="B194" s="2" t="s">
        <v>1143</v>
      </c>
      <c r="C194" s="2">
        <v>75</v>
      </c>
      <c r="D194" s="2" t="str">
        <f>HYPERLINK("https://rmda.kulib.kyoto-u.ac.jp/item/rb00003539?page=75")</f>
        <v>https://rmda.kulib.kyoto-u.ac.jp/item/rb00003539?page=75</v>
      </c>
    </row>
    <row r="195" spans="1:4" x14ac:dyDescent="0.15">
      <c r="A195" s="2" t="s">
        <v>906</v>
      </c>
      <c r="B195" s="2" t="s">
        <v>1144</v>
      </c>
      <c r="C195" s="2">
        <v>75</v>
      </c>
      <c r="D195" s="2" t="str">
        <f>HYPERLINK("https://rmda.kulib.kyoto-u.ac.jp/item/rb00003539?page=75")</f>
        <v>https://rmda.kulib.kyoto-u.ac.jp/item/rb00003539?page=75</v>
      </c>
    </row>
    <row r="196" spans="1:4" x14ac:dyDescent="0.15">
      <c r="A196" s="2" t="s">
        <v>906</v>
      </c>
      <c r="B196" s="2" t="s">
        <v>1145</v>
      </c>
      <c r="C196" s="2">
        <v>76</v>
      </c>
      <c r="D196" s="2" t="str">
        <f>HYPERLINK("https://rmda.kulib.kyoto-u.ac.jp/item/rb00003539?page=76")</f>
        <v>https://rmda.kulib.kyoto-u.ac.jp/item/rb00003539?page=76</v>
      </c>
    </row>
    <row r="197" spans="1:4" x14ac:dyDescent="0.15">
      <c r="A197" s="2" t="s">
        <v>906</v>
      </c>
      <c r="B197" s="2" t="s">
        <v>1146</v>
      </c>
      <c r="C197" s="2">
        <v>76</v>
      </c>
      <c r="D197" s="2" t="str">
        <f>HYPERLINK("https://rmda.kulib.kyoto-u.ac.jp/item/rb00003539?page=76")</f>
        <v>https://rmda.kulib.kyoto-u.ac.jp/item/rb00003539?page=76</v>
      </c>
    </row>
    <row r="198" spans="1:4" x14ac:dyDescent="0.15">
      <c r="A198" s="2" t="s">
        <v>906</v>
      </c>
      <c r="B198" s="2" t="s">
        <v>1147</v>
      </c>
      <c r="C198" s="2">
        <v>76</v>
      </c>
      <c r="D198" s="2" t="str">
        <f>HYPERLINK("https://rmda.kulib.kyoto-u.ac.jp/item/rb00003539?page=76")</f>
        <v>https://rmda.kulib.kyoto-u.ac.jp/item/rb00003539?page=76</v>
      </c>
    </row>
    <row r="199" spans="1:4" x14ac:dyDescent="0.15">
      <c r="A199" s="2" t="s">
        <v>906</v>
      </c>
      <c r="B199" s="2" t="s">
        <v>1148</v>
      </c>
      <c r="C199" s="2">
        <v>77</v>
      </c>
      <c r="D199" s="2" t="str">
        <f>HYPERLINK("https://rmda.kulib.kyoto-u.ac.jp/item/rb00003539?page=77")</f>
        <v>https://rmda.kulib.kyoto-u.ac.jp/item/rb00003539?page=77</v>
      </c>
    </row>
    <row r="200" spans="1:4" x14ac:dyDescent="0.15">
      <c r="A200" s="2" t="s">
        <v>906</v>
      </c>
      <c r="B200" s="2" t="s">
        <v>1149</v>
      </c>
      <c r="C200" s="2">
        <v>77</v>
      </c>
      <c r="D200" s="2" t="str">
        <f>HYPERLINK("https://rmda.kulib.kyoto-u.ac.jp/item/rb00003539?page=77")</f>
        <v>https://rmda.kulib.kyoto-u.ac.jp/item/rb00003539?page=77</v>
      </c>
    </row>
    <row r="201" spans="1:4" x14ac:dyDescent="0.15">
      <c r="A201" s="2" t="s">
        <v>906</v>
      </c>
      <c r="B201" s="2" t="s">
        <v>904</v>
      </c>
      <c r="C201" s="2">
        <v>77</v>
      </c>
      <c r="D201" s="2" t="str">
        <f>HYPERLINK("https://rmda.kulib.kyoto-u.ac.jp/item/rb00003539?page=77")</f>
        <v>https://rmda.kulib.kyoto-u.ac.jp/item/rb00003539?page=77</v>
      </c>
    </row>
    <row r="202" spans="1:4" x14ac:dyDescent="0.15">
      <c r="A202" s="2" t="s">
        <v>906</v>
      </c>
      <c r="B202" s="2" t="s">
        <v>1150</v>
      </c>
      <c r="C202" s="2">
        <v>77</v>
      </c>
      <c r="D202" s="2" t="str">
        <f>HYPERLINK("https://rmda.kulib.kyoto-u.ac.jp/item/rb00003539?page=77")</f>
        <v>https://rmda.kulib.kyoto-u.ac.jp/item/rb00003539?page=77</v>
      </c>
    </row>
    <row r="203" spans="1:4" x14ac:dyDescent="0.15">
      <c r="A203" s="2" t="s">
        <v>906</v>
      </c>
      <c r="B203" s="2" t="s">
        <v>1151</v>
      </c>
      <c r="C203" s="2">
        <v>77</v>
      </c>
      <c r="D203" s="2" t="str">
        <f>HYPERLINK("https://rmda.kulib.kyoto-u.ac.jp/item/rb00003539?page=77")</f>
        <v>https://rmda.kulib.kyoto-u.ac.jp/item/rb00003539?page=77</v>
      </c>
    </row>
    <row r="204" spans="1:4" x14ac:dyDescent="0.15">
      <c r="A204" s="2" t="s">
        <v>906</v>
      </c>
      <c r="B204" s="2" t="s">
        <v>1152</v>
      </c>
      <c r="C204" s="2">
        <v>78</v>
      </c>
      <c r="D204" s="2" t="str">
        <f>HYPERLINK("https://rmda.kulib.kyoto-u.ac.jp/item/rb00003539?page=78")</f>
        <v>https://rmda.kulib.kyoto-u.ac.jp/item/rb00003539?page=78</v>
      </c>
    </row>
    <row r="205" spans="1:4" x14ac:dyDescent="0.15">
      <c r="A205" s="2" t="s">
        <v>906</v>
      </c>
      <c r="B205" s="2" t="s">
        <v>1153</v>
      </c>
      <c r="C205" s="2">
        <v>78</v>
      </c>
      <c r="D205" s="2" t="str">
        <f>HYPERLINK("https://rmda.kulib.kyoto-u.ac.jp/item/rb00003539?page=78")</f>
        <v>https://rmda.kulib.kyoto-u.ac.jp/item/rb00003539?page=78</v>
      </c>
    </row>
    <row r="206" spans="1:4" x14ac:dyDescent="0.15">
      <c r="A206" s="2" t="s">
        <v>906</v>
      </c>
      <c r="B206" s="2" t="s">
        <v>1154</v>
      </c>
      <c r="C206" s="2">
        <v>78</v>
      </c>
      <c r="D206" s="2" t="str">
        <f>HYPERLINK("https://rmda.kulib.kyoto-u.ac.jp/item/rb00003539?page=78")</f>
        <v>https://rmda.kulib.kyoto-u.ac.jp/item/rb00003539?page=78</v>
      </c>
    </row>
    <row r="207" spans="1:4" x14ac:dyDescent="0.15">
      <c r="A207" s="2" t="s">
        <v>906</v>
      </c>
      <c r="B207" s="2" t="s">
        <v>1155</v>
      </c>
      <c r="C207" s="2">
        <v>78</v>
      </c>
      <c r="D207" s="2" t="str">
        <f>HYPERLINK("https://rmda.kulib.kyoto-u.ac.jp/item/rb00003539?page=78")</f>
        <v>https://rmda.kulib.kyoto-u.ac.jp/item/rb00003539?page=78</v>
      </c>
    </row>
    <row r="208" spans="1:4" x14ac:dyDescent="0.15">
      <c r="A208" s="2" t="s">
        <v>906</v>
      </c>
      <c r="B208" s="2" t="s">
        <v>1156</v>
      </c>
      <c r="C208" s="2">
        <v>78</v>
      </c>
      <c r="D208" s="2" t="str">
        <f>HYPERLINK("https://rmda.kulib.kyoto-u.ac.jp/item/rb00003539?page=78")</f>
        <v>https://rmda.kulib.kyoto-u.ac.jp/item/rb00003539?page=78</v>
      </c>
    </row>
    <row r="209" spans="1:4" x14ac:dyDescent="0.15">
      <c r="A209" s="2" t="s">
        <v>906</v>
      </c>
      <c r="B209" s="2" t="s">
        <v>1157</v>
      </c>
      <c r="C209" s="2">
        <v>79</v>
      </c>
      <c r="D209" s="2" t="str">
        <f>HYPERLINK("https://rmda.kulib.kyoto-u.ac.jp/item/rb00003539?page=79")</f>
        <v>https://rmda.kulib.kyoto-u.ac.jp/item/rb00003539?page=79</v>
      </c>
    </row>
    <row r="210" spans="1:4" x14ac:dyDescent="0.15">
      <c r="A210" s="2" t="s">
        <v>906</v>
      </c>
      <c r="B210" s="2" t="s">
        <v>1158</v>
      </c>
      <c r="C210" s="2">
        <v>79</v>
      </c>
      <c r="D210" s="2" t="str">
        <f>HYPERLINK("https://rmda.kulib.kyoto-u.ac.jp/item/rb00003539?page=79")</f>
        <v>https://rmda.kulib.kyoto-u.ac.jp/item/rb00003539?page=79</v>
      </c>
    </row>
    <row r="211" spans="1:4" x14ac:dyDescent="0.15">
      <c r="A211" s="2" t="s">
        <v>906</v>
      </c>
      <c r="B211" s="2" t="s">
        <v>1159</v>
      </c>
      <c r="C211" s="2">
        <v>79</v>
      </c>
      <c r="D211" s="2" t="str">
        <f>HYPERLINK("https://rmda.kulib.kyoto-u.ac.jp/item/rb00003539?page=79")</f>
        <v>https://rmda.kulib.kyoto-u.ac.jp/item/rb00003539?page=79</v>
      </c>
    </row>
    <row r="212" spans="1:4" x14ac:dyDescent="0.15">
      <c r="A212" s="2" t="s">
        <v>906</v>
      </c>
      <c r="B212" s="2" t="s">
        <v>1001</v>
      </c>
      <c r="C212" s="2">
        <v>79</v>
      </c>
      <c r="D212" s="2" t="str">
        <f>HYPERLINK("https://rmda.kulib.kyoto-u.ac.jp/item/rb00003539?page=79")</f>
        <v>https://rmda.kulib.kyoto-u.ac.jp/item/rb00003539?page=79</v>
      </c>
    </row>
    <row r="213" spans="1:4" x14ac:dyDescent="0.15">
      <c r="A213" s="2" t="s">
        <v>906</v>
      </c>
      <c r="B213" s="34" t="s">
        <v>959</v>
      </c>
      <c r="C213" s="2">
        <v>88</v>
      </c>
      <c r="D213" s="2" t="str">
        <f>HYPERLINK("https://rmda.kulib.kyoto-u.ac.jp/item/rb00003539?page=88")</f>
        <v>https://rmda.kulib.kyoto-u.ac.jp/item/rb00003539?page=88</v>
      </c>
    </row>
    <row r="214" spans="1:4" x14ac:dyDescent="0.15">
      <c r="A214" s="2" t="s">
        <v>906</v>
      </c>
      <c r="B214" s="2" t="s">
        <v>1002</v>
      </c>
      <c r="C214" s="2">
        <v>88</v>
      </c>
      <c r="D214" s="2" t="str">
        <f>HYPERLINK("https://rmda.kulib.kyoto-u.ac.jp/item/rb00003539?page=88")</f>
        <v>https://rmda.kulib.kyoto-u.ac.jp/item/rb00003539?page=88</v>
      </c>
    </row>
    <row r="215" spans="1:4" x14ac:dyDescent="0.15">
      <c r="A215" s="2" t="s">
        <v>906</v>
      </c>
      <c r="B215" s="2" t="s">
        <v>1003</v>
      </c>
      <c r="C215" s="2">
        <v>89</v>
      </c>
      <c r="D215" s="2" t="str">
        <f>HYPERLINK("https://rmda.kulib.kyoto-u.ac.jp/item/rb00003539?page=89")</f>
        <v>https://rmda.kulib.kyoto-u.ac.jp/item/rb00003539?page=89</v>
      </c>
    </row>
    <row r="216" spans="1:4" x14ac:dyDescent="0.15">
      <c r="A216" s="2" t="s">
        <v>906</v>
      </c>
      <c r="B216" s="2" t="s">
        <v>1004</v>
      </c>
      <c r="C216" s="2">
        <v>89</v>
      </c>
      <c r="D216" s="2" t="str">
        <f>HYPERLINK("https://rmda.kulib.kyoto-u.ac.jp/item/rb00003539?page=89")</f>
        <v>https://rmda.kulib.kyoto-u.ac.jp/item/rb00003539?page=89</v>
      </c>
    </row>
    <row r="217" spans="1:4" x14ac:dyDescent="0.15">
      <c r="A217" s="2" t="s">
        <v>906</v>
      </c>
      <c r="B217" s="2" t="s">
        <v>1005</v>
      </c>
      <c r="C217" s="2">
        <v>90</v>
      </c>
      <c r="D217" s="2" t="str">
        <f>HYPERLINK("https://rmda.kulib.kyoto-u.ac.jp/item/rb00003539?page=90")</f>
        <v>https://rmda.kulib.kyoto-u.ac.jp/item/rb00003539?page=90</v>
      </c>
    </row>
    <row r="218" spans="1:4" x14ac:dyDescent="0.15">
      <c r="A218" s="2" t="s">
        <v>906</v>
      </c>
      <c r="B218" s="2" t="s">
        <v>1006</v>
      </c>
      <c r="C218" s="2">
        <v>92</v>
      </c>
      <c r="D218" s="2" t="str">
        <f>HYPERLINK("https://rmda.kulib.kyoto-u.ac.jp/item/rb00003539?page=92")</f>
        <v>https://rmda.kulib.kyoto-u.ac.jp/item/rb00003539?page=92</v>
      </c>
    </row>
    <row r="219" spans="1:4" x14ac:dyDescent="0.15">
      <c r="A219" s="2" t="s">
        <v>906</v>
      </c>
      <c r="B219" s="2" t="s">
        <v>960</v>
      </c>
      <c r="C219" s="2">
        <v>93</v>
      </c>
      <c r="D219" s="2" t="str">
        <f>HYPERLINK("https://rmda.kulib.kyoto-u.ac.jp/item/rb00003539?page=93")</f>
        <v>https://rmda.kulib.kyoto-u.ac.jp/item/rb00003539?page=93</v>
      </c>
    </row>
    <row r="220" spans="1:4" x14ac:dyDescent="0.15">
      <c r="A220" s="2" t="s">
        <v>906</v>
      </c>
      <c r="B220" s="2" t="s">
        <v>1045</v>
      </c>
      <c r="C220" s="2">
        <v>93</v>
      </c>
      <c r="D220" s="2" t="str">
        <f>HYPERLINK("https://rmda.kulib.kyoto-u.ac.jp/item/rb00003539?page=93")</f>
        <v>https://rmda.kulib.kyoto-u.ac.jp/item/rb00003539?page=93</v>
      </c>
    </row>
    <row r="221" spans="1:4" x14ac:dyDescent="0.15">
      <c r="A221" s="2" t="s">
        <v>906</v>
      </c>
      <c r="B221" s="2" t="s">
        <v>1007</v>
      </c>
      <c r="C221" s="2">
        <v>93</v>
      </c>
      <c r="D221" s="2" t="str">
        <f>HYPERLINK("https://rmda.kulib.kyoto-u.ac.jp/item/rb00003539?page=93")</f>
        <v>https://rmda.kulib.kyoto-u.ac.jp/item/rb00003539?page=93</v>
      </c>
    </row>
    <row r="222" spans="1:4" x14ac:dyDescent="0.15">
      <c r="A222" s="2" t="s">
        <v>906</v>
      </c>
      <c r="B222" s="2" t="s">
        <v>1008</v>
      </c>
      <c r="C222" s="2">
        <v>94</v>
      </c>
      <c r="D222" s="2" t="str">
        <f>HYPERLINK("https://rmda.kulib.kyoto-u.ac.jp/item/rb00003539?page=94")</f>
        <v>https://rmda.kulib.kyoto-u.ac.jp/item/rb00003539?page=94</v>
      </c>
    </row>
    <row r="223" spans="1:4" x14ac:dyDescent="0.15">
      <c r="A223" s="2" t="s">
        <v>906</v>
      </c>
      <c r="B223" s="2" t="s">
        <v>1163</v>
      </c>
      <c r="C223" s="2">
        <v>94</v>
      </c>
      <c r="D223" s="2" t="str">
        <f>HYPERLINK("https://rmda.kulib.kyoto-u.ac.jp/item/rb00003539?page=94")</f>
        <v>https://rmda.kulib.kyoto-u.ac.jp/item/rb00003539?page=94</v>
      </c>
    </row>
    <row r="224" spans="1:4" x14ac:dyDescent="0.15">
      <c r="A224" s="2" t="s">
        <v>906</v>
      </c>
      <c r="B224" s="2" t="s">
        <v>1009</v>
      </c>
      <c r="C224" s="2">
        <v>95</v>
      </c>
      <c r="D224" s="2" t="str">
        <f>HYPERLINK("https://rmda.kulib.kyoto-u.ac.jp/item/rb00003539?page=95")</f>
        <v>https://rmda.kulib.kyoto-u.ac.jp/item/rb00003539?page=95</v>
      </c>
    </row>
    <row r="225" spans="1:4" x14ac:dyDescent="0.15">
      <c r="A225" s="2" t="s">
        <v>906</v>
      </c>
      <c r="B225" s="2" t="s">
        <v>1010</v>
      </c>
      <c r="C225" s="2">
        <v>95</v>
      </c>
      <c r="D225" s="2" t="str">
        <f>HYPERLINK("https://rmda.kulib.kyoto-u.ac.jp/item/rb00003539?page=95")</f>
        <v>https://rmda.kulib.kyoto-u.ac.jp/item/rb00003539?page=95</v>
      </c>
    </row>
    <row r="226" spans="1:4" x14ac:dyDescent="0.15">
      <c r="A226" s="2" t="s">
        <v>906</v>
      </c>
      <c r="B226" s="2" t="s">
        <v>1011</v>
      </c>
      <c r="C226" s="2">
        <v>96</v>
      </c>
      <c r="D226" s="2" t="str">
        <f>HYPERLINK("https://rmda.kulib.kyoto-u.ac.jp/item/rb00003539?page=96")</f>
        <v>https://rmda.kulib.kyoto-u.ac.jp/item/rb00003539?page=96</v>
      </c>
    </row>
    <row r="227" spans="1:4" x14ac:dyDescent="0.15">
      <c r="A227" s="2" t="s">
        <v>906</v>
      </c>
      <c r="B227" s="2" t="s">
        <v>1046</v>
      </c>
      <c r="C227" s="2">
        <v>96</v>
      </c>
      <c r="D227" s="2" t="str">
        <f>HYPERLINK("https://rmda.kulib.kyoto-u.ac.jp/item/rb00003539?page=96")</f>
        <v>https://rmda.kulib.kyoto-u.ac.jp/item/rb00003539?page=96</v>
      </c>
    </row>
    <row r="228" spans="1:4" x14ac:dyDescent="0.15">
      <c r="A228" s="2" t="s">
        <v>906</v>
      </c>
      <c r="B228" s="2" t="s">
        <v>1012</v>
      </c>
      <c r="C228" s="2">
        <v>97</v>
      </c>
      <c r="D228" s="2" t="str">
        <f>HYPERLINK("https://rmda.kulib.kyoto-u.ac.jp/item/rb00003539?page=97")</f>
        <v>https://rmda.kulib.kyoto-u.ac.jp/item/rb00003539?page=97</v>
      </c>
    </row>
    <row r="229" spans="1:4" x14ac:dyDescent="0.15">
      <c r="A229" s="2" t="s">
        <v>906</v>
      </c>
      <c r="B229" s="2" t="s">
        <v>1044</v>
      </c>
      <c r="C229" s="2">
        <v>97</v>
      </c>
      <c r="D229" s="2" t="str">
        <f>HYPERLINK("https://rmda.kulib.kyoto-u.ac.jp/item/rb00003539?page=97")</f>
        <v>https://rmda.kulib.kyoto-u.ac.jp/item/rb00003539?page=97</v>
      </c>
    </row>
    <row r="230" spans="1:4" x14ac:dyDescent="0.15">
      <c r="A230" s="2" t="s">
        <v>906</v>
      </c>
      <c r="B230" s="2" t="s">
        <v>1048</v>
      </c>
      <c r="C230" s="2">
        <v>98</v>
      </c>
      <c r="D230" s="2" t="str">
        <f>HYPERLINK("https://rmda.kulib.kyoto-u.ac.jp/item/rb00003539?page=98")</f>
        <v>https://rmda.kulib.kyoto-u.ac.jp/item/rb00003539?page=98</v>
      </c>
    </row>
    <row r="231" spans="1:4" x14ac:dyDescent="0.15">
      <c r="A231" s="2" t="s">
        <v>906</v>
      </c>
      <c r="B231" s="2" t="s">
        <v>1013</v>
      </c>
      <c r="C231" s="2">
        <v>99</v>
      </c>
      <c r="D231" s="2" t="str">
        <f>HYPERLINK("https://rmda.kulib.kyoto-u.ac.jp/item/rb00003539?page=99")</f>
        <v>https://rmda.kulib.kyoto-u.ac.jp/item/rb00003539?page=99</v>
      </c>
    </row>
    <row r="232" spans="1:4" x14ac:dyDescent="0.15">
      <c r="A232" s="2" t="s">
        <v>906</v>
      </c>
      <c r="B232" s="2" t="s">
        <v>1049</v>
      </c>
      <c r="C232" s="2">
        <v>100</v>
      </c>
      <c r="D232" s="2" t="str">
        <f>HYPERLINK("https://rmda.kulib.kyoto-u.ac.jp/item/rb00003539?page=100")</f>
        <v>https://rmda.kulib.kyoto-u.ac.jp/item/rb00003539?page=100</v>
      </c>
    </row>
    <row r="233" spans="1:4" x14ac:dyDescent="0.15">
      <c r="A233" s="2" t="s">
        <v>906</v>
      </c>
      <c r="B233" s="2" t="s">
        <v>1050</v>
      </c>
      <c r="C233" s="2">
        <v>100</v>
      </c>
      <c r="D233" s="2" t="str">
        <f>HYPERLINK("https://rmda.kulib.kyoto-u.ac.jp/item/rb00003539?page=100")</f>
        <v>https://rmda.kulib.kyoto-u.ac.jp/item/rb00003539?page=100</v>
      </c>
    </row>
    <row r="234" spans="1:4" x14ac:dyDescent="0.15">
      <c r="A234" s="2" t="s">
        <v>906</v>
      </c>
      <c r="B234" s="2" t="s">
        <v>1051</v>
      </c>
      <c r="C234" s="2">
        <v>100</v>
      </c>
      <c r="D234" s="2" t="str">
        <f>HYPERLINK("https://rmda.kulib.kyoto-u.ac.jp/item/rb00003539?page=100")</f>
        <v>https://rmda.kulib.kyoto-u.ac.jp/item/rb00003539?page=100</v>
      </c>
    </row>
    <row r="235" spans="1:4" x14ac:dyDescent="0.15">
      <c r="A235" s="2" t="s">
        <v>906</v>
      </c>
      <c r="B235" s="2" t="s">
        <v>1052</v>
      </c>
      <c r="C235" s="2">
        <v>101</v>
      </c>
      <c r="D235" s="2" t="str">
        <f>HYPERLINK("https://rmda.kulib.kyoto-u.ac.jp/item/rb00003539?page=101")</f>
        <v>https://rmda.kulib.kyoto-u.ac.jp/item/rb00003539?page=101</v>
      </c>
    </row>
    <row r="236" spans="1:4" x14ac:dyDescent="0.15">
      <c r="A236" s="2" t="s">
        <v>906</v>
      </c>
      <c r="B236" s="2" t="s">
        <v>1053</v>
      </c>
      <c r="C236" s="2">
        <v>101</v>
      </c>
      <c r="D236" s="2" t="str">
        <f>HYPERLINK("https://rmda.kulib.kyoto-u.ac.jp/item/rb00003539?page=101")</f>
        <v>https://rmda.kulib.kyoto-u.ac.jp/item/rb00003539?page=101</v>
      </c>
    </row>
    <row r="237" spans="1:4" x14ac:dyDescent="0.15">
      <c r="A237" s="2" t="s">
        <v>906</v>
      </c>
      <c r="B237" s="2" t="s">
        <v>1054</v>
      </c>
      <c r="C237" s="2">
        <v>101</v>
      </c>
      <c r="D237" s="2" t="str">
        <f>HYPERLINK("https://rmda.kulib.kyoto-u.ac.jp/item/rb00003539?page=101")</f>
        <v>https://rmda.kulib.kyoto-u.ac.jp/item/rb00003539?page=101</v>
      </c>
    </row>
    <row r="238" spans="1:4" x14ac:dyDescent="0.15">
      <c r="A238" s="2" t="s">
        <v>906</v>
      </c>
      <c r="B238" s="2" t="s">
        <v>1055</v>
      </c>
      <c r="C238" s="2">
        <v>101</v>
      </c>
      <c r="D238" s="2" t="str">
        <f>HYPERLINK("https://rmda.kulib.kyoto-u.ac.jp/item/rb00003539?page=101")</f>
        <v>https://rmda.kulib.kyoto-u.ac.jp/item/rb00003539?page=101</v>
      </c>
    </row>
    <row r="239" spans="1:4" x14ac:dyDescent="0.15">
      <c r="A239" s="2" t="s">
        <v>906</v>
      </c>
      <c r="B239" s="2" t="s">
        <v>1014</v>
      </c>
      <c r="C239" s="2">
        <v>103</v>
      </c>
      <c r="D239" s="2" t="str">
        <f>HYPERLINK("https://rmda.kulib.kyoto-u.ac.jp/item/rb00003539?page=103")</f>
        <v>https://rmda.kulib.kyoto-u.ac.jp/item/rb00003539?page=103</v>
      </c>
    </row>
    <row r="240" spans="1:4" x14ac:dyDescent="0.15">
      <c r="A240" s="2" t="s">
        <v>906</v>
      </c>
      <c r="B240" s="31" t="s">
        <v>1047</v>
      </c>
      <c r="C240" s="2">
        <v>104</v>
      </c>
      <c r="D240" s="2" t="str">
        <f>HYPERLINK("https://rmda.kulib.kyoto-u.ac.jp/item/rb00003539?page=104")</f>
        <v>https://rmda.kulib.kyoto-u.ac.jp/item/rb00003539?page=104</v>
      </c>
    </row>
    <row r="241" spans="1:4" x14ac:dyDescent="0.15">
      <c r="A241" s="2" t="s">
        <v>906</v>
      </c>
      <c r="B241" s="2" t="s">
        <v>1015</v>
      </c>
      <c r="C241" s="2">
        <v>105</v>
      </c>
      <c r="D241" s="2" t="str">
        <f>HYPERLINK("https://rmda.kulib.kyoto-u.ac.jp/item/rb00003539?page=105")</f>
        <v>https://rmda.kulib.kyoto-u.ac.jp/item/rb00003539?page=105</v>
      </c>
    </row>
    <row r="242" spans="1:4" x14ac:dyDescent="0.15">
      <c r="A242" s="2" t="s">
        <v>906</v>
      </c>
      <c r="B242" s="2" t="s">
        <v>961</v>
      </c>
      <c r="C242" s="2">
        <v>106</v>
      </c>
      <c r="D242" s="2" t="str">
        <f>HYPERLINK("https://rmda.kulib.kyoto-u.ac.jp/item/rb00003539?page=106")</f>
        <v>https://rmda.kulib.kyoto-u.ac.jp/item/rb00003539?page=106</v>
      </c>
    </row>
    <row r="243" spans="1:4" x14ac:dyDescent="0.15">
      <c r="A243" s="2" t="s">
        <v>906</v>
      </c>
      <c r="B243" s="2" t="s">
        <v>962</v>
      </c>
      <c r="C243" s="2">
        <v>106</v>
      </c>
      <c r="D243" s="2" t="str">
        <f>HYPERLINK("https://rmda.kulib.kyoto-u.ac.jp/item/rb00003539?page=106")</f>
        <v>https://rmda.kulib.kyoto-u.ac.jp/item/rb00003539?page=106</v>
      </c>
    </row>
    <row r="244" spans="1:4" x14ac:dyDescent="0.15">
      <c r="A244" s="2" t="s">
        <v>906</v>
      </c>
      <c r="B244" s="2" t="s">
        <v>963</v>
      </c>
      <c r="C244" s="2">
        <v>108</v>
      </c>
      <c r="D244" s="2" t="str">
        <f>HYPERLINK("https://rmda.kulib.kyoto-u.ac.jp/item/rb00003539?page=108")</f>
        <v>https://rmda.kulib.kyoto-u.ac.jp/item/rb00003539?page=108</v>
      </c>
    </row>
    <row r="245" spans="1:4" x14ac:dyDescent="0.15">
      <c r="A245" s="2" t="s">
        <v>906</v>
      </c>
      <c r="B245" s="2" t="s">
        <v>1161</v>
      </c>
      <c r="C245" s="2">
        <v>109</v>
      </c>
      <c r="D245" s="35" t="str">
        <f>HYPERLINK("https://rmda.kulib.kyoto-u.ac.jp/item/rb00003539?page=109")</f>
        <v>https://rmda.kulib.kyoto-u.ac.jp/item/rb00003539?page=109</v>
      </c>
    </row>
    <row r="246" spans="1:4" x14ac:dyDescent="0.15">
      <c r="A246" s="2" t="s">
        <v>906</v>
      </c>
      <c r="B246" s="2" t="s">
        <v>964</v>
      </c>
      <c r="C246" s="2">
        <v>110</v>
      </c>
      <c r="D246" s="2" t="str">
        <f>HYPERLINK("https://rmda.kulib.kyoto-u.ac.jp/item/rb00003539?page=110")</f>
        <v>https://rmda.kulib.kyoto-u.ac.jp/item/rb00003539?page=110</v>
      </c>
    </row>
    <row r="247" spans="1:4" x14ac:dyDescent="0.15">
      <c r="A247" s="2" t="s">
        <v>906</v>
      </c>
      <c r="B247" s="2" t="s">
        <v>1016</v>
      </c>
      <c r="C247" s="2">
        <v>111</v>
      </c>
      <c r="D247" s="2" t="str">
        <f>HYPERLINK("https://rmda.kulib.kyoto-u.ac.jp/item/rb00003539?page=111")</f>
        <v>https://rmda.kulib.kyoto-u.ac.jp/item/rb00003539?page=111</v>
      </c>
    </row>
    <row r="248" spans="1:4" x14ac:dyDescent="0.15">
      <c r="A248" s="2" t="s">
        <v>906</v>
      </c>
      <c r="B248" s="2" t="s">
        <v>1057</v>
      </c>
      <c r="C248" s="2">
        <v>111</v>
      </c>
      <c r="D248" s="2" t="str">
        <f>HYPERLINK("https://rmda.kulib.kyoto-u.ac.jp/item/rb00003539?page=111")</f>
        <v>https://rmda.kulib.kyoto-u.ac.jp/item/rb00003539?page=111</v>
      </c>
    </row>
    <row r="249" spans="1:4" x14ac:dyDescent="0.15">
      <c r="A249" s="2" t="s">
        <v>906</v>
      </c>
      <c r="B249" s="2" t="s">
        <v>1017</v>
      </c>
      <c r="C249" s="2">
        <v>111</v>
      </c>
      <c r="D249" s="2" t="str">
        <f>HYPERLINK("https://rmda.kulib.kyoto-u.ac.jp/item/rb00003539?page=111")</f>
        <v>https://rmda.kulib.kyoto-u.ac.jp/item/rb00003539?page=111</v>
      </c>
    </row>
    <row r="250" spans="1:4" x14ac:dyDescent="0.15">
      <c r="A250" s="2" t="s">
        <v>906</v>
      </c>
      <c r="B250" s="2" t="s">
        <v>965</v>
      </c>
      <c r="C250" s="2">
        <v>112</v>
      </c>
      <c r="D250" s="2" t="str">
        <f>HYPERLINK("https://rmda.kulib.kyoto-u.ac.jp/item/rb00003539?page=112")</f>
        <v>https://rmda.kulib.kyoto-u.ac.jp/item/rb00003539?page=112</v>
      </c>
    </row>
    <row r="251" spans="1:4" x14ac:dyDescent="0.15">
      <c r="A251" s="2" t="s">
        <v>906</v>
      </c>
      <c r="B251" s="34" t="s">
        <v>966</v>
      </c>
      <c r="C251" s="2">
        <v>112</v>
      </c>
      <c r="D251" s="2" t="str">
        <f>HYPERLINK("https://rmda.kulib.kyoto-u.ac.jp/item/rb00003539?page=112")</f>
        <v>https://rmda.kulib.kyoto-u.ac.jp/item/rb00003539?page=112</v>
      </c>
    </row>
    <row r="252" spans="1:4" x14ac:dyDescent="0.15">
      <c r="A252" s="2" t="s">
        <v>906</v>
      </c>
      <c r="B252" s="2" t="s">
        <v>967</v>
      </c>
      <c r="C252" s="2">
        <v>112</v>
      </c>
      <c r="D252" s="2" t="str">
        <f>HYPERLINK("https://rmda.kulib.kyoto-u.ac.jp/item/rb00003539?page=112")</f>
        <v>https://rmda.kulib.kyoto-u.ac.jp/item/rb00003539?page=112</v>
      </c>
    </row>
    <row r="253" spans="1:4" x14ac:dyDescent="0.15">
      <c r="A253" s="2" t="s">
        <v>906</v>
      </c>
      <c r="B253" s="2" t="s">
        <v>1018</v>
      </c>
      <c r="C253" s="2">
        <v>116</v>
      </c>
      <c r="D253" s="2" t="str">
        <f>HYPERLINK("https://rmda.kulib.kyoto-u.ac.jp/item/rb00003539?page=116")</f>
        <v>https://rmda.kulib.kyoto-u.ac.jp/item/rb00003539?page=116</v>
      </c>
    </row>
    <row r="254" spans="1:4" x14ac:dyDescent="0.15">
      <c r="A254" s="2" t="s">
        <v>906</v>
      </c>
      <c r="B254" s="2" t="s">
        <v>968</v>
      </c>
      <c r="C254" s="2">
        <v>116</v>
      </c>
      <c r="D254" s="2" t="str">
        <f>HYPERLINK("https://rmda.kulib.kyoto-u.ac.jp/item/rb00003539?page=116")</f>
        <v>https://rmda.kulib.kyoto-u.ac.jp/item/rb00003539?page=116</v>
      </c>
    </row>
    <row r="255" spans="1:4" x14ac:dyDescent="0.15">
      <c r="A255" s="2" t="s">
        <v>906</v>
      </c>
      <c r="B255" s="2" t="s">
        <v>1019</v>
      </c>
      <c r="C255" s="2">
        <v>117</v>
      </c>
      <c r="D255" s="2" t="str">
        <f>HYPERLINK("https://rmda.kulib.kyoto-u.ac.jp/item/rb00003539?page=117")</f>
        <v>https://rmda.kulib.kyoto-u.ac.jp/item/rb00003539?page=117</v>
      </c>
    </row>
    <row r="256" spans="1:4" x14ac:dyDescent="0.15">
      <c r="A256" s="2" t="s">
        <v>906</v>
      </c>
      <c r="B256" s="2" t="s">
        <v>1020</v>
      </c>
      <c r="C256" s="2">
        <v>118</v>
      </c>
      <c r="D256" s="2" t="str">
        <f>HYPERLINK("https://rmda.kulib.kyoto-u.ac.jp/item/rb00003539?page=118")</f>
        <v>https://rmda.kulib.kyoto-u.ac.jp/item/rb00003539?page=118</v>
      </c>
    </row>
    <row r="257" spans="1:4" x14ac:dyDescent="0.15">
      <c r="A257" s="2" t="s">
        <v>906</v>
      </c>
      <c r="B257" s="2" t="s">
        <v>1162</v>
      </c>
      <c r="C257" s="2">
        <v>118</v>
      </c>
      <c r="D257" s="2" t="str">
        <f>HYPERLINK("https://rmda.kulib.kyoto-u.ac.jp/item/rb00003539?page=118")</f>
        <v>https://rmda.kulib.kyoto-u.ac.jp/item/rb00003539?page=118</v>
      </c>
    </row>
    <row r="258" spans="1:4" x14ac:dyDescent="0.15">
      <c r="A258" s="2" t="s">
        <v>906</v>
      </c>
      <c r="B258" s="2" t="s">
        <v>969</v>
      </c>
      <c r="C258" s="2">
        <v>119</v>
      </c>
      <c r="D258" s="2" t="str">
        <f>HYPERLINK("https://rmda.kulib.kyoto-u.ac.jp/item/rb00003539?page=119")</f>
        <v>https://rmda.kulib.kyoto-u.ac.jp/item/rb00003539?page=119</v>
      </c>
    </row>
    <row r="259" spans="1:4" x14ac:dyDescent="0.15">
      <c r="A259" s="2" t="s">
        <v>906</v>
      </c>
      <c r="B259" s="2" t="s">
        <v>970</v>
      </c>
      <c r="C259" s="2">
        <v>119</v>
      </c>
      <c r="D259" s="2" t="str">
        <f>HYPERLINK("https://rmda.kulib.kyoto-u.ac.jp/item/rb00003539?page=119")</f>
        <v>https://rmda.kulib.kyoto-u.ac.jp/item/rb00003539?page=119</v>
      </c>
    </row>
    <row r="260" spans="1:4" x14ac:dyDescent="0.15">
      <c r="A260" s="2" t="s">
        <v>906</v>
      </c>
      <c r="B260" s="2" t="s">
        <v>971</v>
      </c>
      <c r="C260" s="2">
        <v>119</v>
      </c>
      <c r="D260" s="2" t="str">
        <f>HYPERLINK("https://rmda.kulib.kyoto-u.ac.jp/item/rb00003539?page=119")</f>
        <v>https://rmda.kulib.kyoto-u.ac.jp/item/rb00003539?page=119</v>
      </c>
    </row>
    <row r="261" spans="1:4" x14ac:dyDescent="0.15">
      <c r="A261" s="2" t="s">
        <v>906</v>
      </c>
      <c r="B261" s="2" t="s">
        <v>972</v>
      </c>
      <c r="C261" s="2">
        <v>120</v>
      </c>
      <c r="D261" s="2" t="str">
        <f>HYPERLINK("https://rmda.kulib.kyoto-u.ac.jp/item/rb00003539?page=120")</f>
        <v>https://rmda.kulib.kyoto-u.ac.jp/item/rb00003539?page=120</v>
      </c>
    </row>
    <row r="262" spans="1:4" x14ac:dyDescent="0.15">
      <c r="A262" s="2" t="s">
        <v>906</v>
      </c>
      <c r="B262" s="2" t="s">
        <v>1021</v>
      </c>
      <c r="C262" s="2">
        <v>122</v>
      </c>
      <c r="D262" s="2" t="str">
        <f>HYPERLINK("https://rmda.kulib.kyoto-u.ac.jp/item/rb00003539?page=122")</f>
        <v>https://rmda.kulib.kyoto-u.ac.jp/item/rb00003539?page=122</v>
      </c>
    </row>
    <row r="263" spans="1:4" x14ac:dyDescent="0.15">
      <c r="A263" s="2" t="s">
        <v>906</v>
      </c>
      <c r="B263" s="2" t="s">
        <v>1022</v>
      </c>
      <c r="C263" s="2">
        <v>123</v>
      </c>
      <c r="D263" s="2" t="str">
        <f>HYPERLINK("https://rmda.kulib.kyoto-u.ac.jp/item/rb00003539?page=123")</f>
        <v>https://rmda.kulib.kyoto-u.ac.jp/item/rb00003539?page=123</v>
      </c>
    </row>
    <row r="264" spans="1:4" x14ac:dyDescent="0.15">
      <c r="A264" s="2" t="s">
        <v>906</v>
      </c>
      <c r="B264" s="2" t="s">
        <v>1043</v>
      </c>
      <c r="C264" s="2">
        <v>123</v>
      </c>
      <c r="D264" s="2" t="str">
        <f>HYPERLINK("https://rmda.kulib.kyoto-u.ac.jp/item/rb00003539?page=123")</f>
        <v>https://rmda.kulib.kyoto-u.ac.jp/item/rb00003539?page=123</v>
      </c>
    </row>
    <row r="265" spans="1:4" x14ac:dyDescent="0.15">
      <c r="A265" s="2" t="s">
        <v>906</v>
      </c>
      <c r="B265" s="2" t="s">
        <v>1023</v>
      </c>
      <c r="C265" s="2">
        <v>124</v>
      </c>
      <c r="D265" s="2" t="str">
        <f>HYPERLINK("https://rmda.kulib.kyoto-u.ac.jp/item/rb00003539?page=124")</f>
        <v>https://rmda.kulib.kyoto-u.ac.jp/item/rb00003539?page=124</v>
      </c>
    </row>
    <row r="266" spans="1:4" x14ac:dyDescent="0.15">
      <c r="A266" s="2" t="s">
        <v>906</v>
      </c>
      <c r="B266" s="2" t="s">
        <v>1024</v>
      </c>
      <c r="C266" s="2">
        <v>124</v>
      </c>
      <c r="D266" s="2" t="str">
        <f>HYPERLINK("https://rmda.kulib.kyoto-u.ac.jp/item/rb00003539?page=124")</f>
        <v>https://rmda.kulib.kyoto-u.ac.jp/item/rb00003539?page=124</v>
      </c>
    </row>
    <row r="267" spans="1:4" x14ac:dyDescent="0.15">
      <c r="A267" s="2" t="s">
        <v>906</v>
      </c>
      <c r="B267" s="2" t="s">
        <v>1025</v>
      </c>
      <c r="C267" s="2">
        <v>125</v>
      </c>
      <c r="D267" s="2" t="str">
        <f>HYPERLINK("https://rmda.kulib.kyoto-u.ac.jp/item/rb00003539?page=125")</f>
        <v>https://rmda.kulib.kyoto-u.ac.jp/item/rb00003539?page=125</v>
      </c>
    </row>
    <row r="268" spans="1:4" x14ac:dyDescent="0.15">
      <c r="A268" s="2" t="s">
        <v>906</v>
      </c>
      <c r="B268" s="2" t="s">
        <v>1026</v>
      </c>
      <c r="C268" s="2">
        <v>125</v>
      </c>
      <c r="D268" s="2" t="str">
        <f>HYPERLINK("https://rmda.kulib.kyoto-u.ac.jp/item/rb00003539?page=125")</f>
        <v>https://rmda.kulib.kyoto-u.ac.jp/item/rb00003539?page=125</v>
      </c>
    </row>
    <row r="269" spans="1:4" x14ac:dyDescent="0.15">
      <c r="A269" s="2" t="s">
        <v>906</v>
      </c>
      <c r="B269" s="2" t="s">
        <v>1027</v>
      </c>
      <c r="C269" s="2">
        <v>126</v>
      </c>
      <c r="D269" s="2" t="str">
        <f>HYPERLINK("https://rmda.kulib.kyoto-u.ac.jp/item/rb00003539?page=126")</f>
        <v>https://rmda.kulib.kyoto-u.ac.jp/item/rb00003539?page=126</v>
      </c>
    </row>
    <row r="270" spans="1:4" x14ac:dyDescent="0.15">
      <c r="A270" s="2" t="s">
        <v>906</v>
      </c>
      <c r="B270" s="2" t="s">
        <v>1028</v>
      </c>
      <c r="C270" s="2">
        <v>126</v>
      </c>
      <c r="D270" s="2" t="str">
        <f>HYPERLINK("https://rmda.kulib.kyoto-u.ac.jp/item/rb00003539?page=126")</f>
        <v>https://rmda.kulib.kyoto-u.ac.jp/item/rb00003539?page=126</v>
      </c>
    </row>
    <row r="271" spans="1:4" x14ac:dyDescent="0.15">
      <c r="A271" s="2" t="s">
        <v>906</v>
      </c>
      <c r="B271" s="2" t="s">
        <v>1029</v>
      </c>
      <c r="C271" s="2">
        <v>127</v>
      </c>
      <c r="D271" s="2" t="str">
        <f>HYPERLINK("https://rmda.kulib.kyoto-u.ac.jp/item/rb00003539?page=127")</f>
        <v>https://rmda.kulib.kyoto-u.ac.jp/item/rb00003539?page=127</v>
      </c>
    </row>
    <row r="272" spans="1:4" x14ac:dyDescent="0.15">
      <c r="A272" s="2" t="s">
        <v>906</v>
      </c>
      <c r="B272" s="2" t="s">
        <v>1030</v>
      </c>
      <c r="C272" s="2">
        <v>128</v>
      </c>
      <c r="D272" s="2" t="str">
        <f>HYPERLINK("https://rmda.kulib.kyoto-u.ac.jp/item/rb00003539?page=128")</f>
        <v>https://rmda.kulib.kyoto-u.ac.jp/item/rb00003539?page=128</v>
      </c>
    </row>
    <row r="273" spans="1:4" x14ac:dyDescent="0.15">
      <c r="A273" s="2" t="s">
        <v>906</v>
      </c>
      <c r="B273" s="2" t="s">
        <v>1031</v>
      </c>
      <c r="C273" s="2">
        <v>128</v>
      </c>
      <c r="D273" s="2" t="str">
        <f>HYPERLINK("https://rmda.kulib.kyoto-u.ac.jp/item/rb00003539?page=128")</f>
        <v>https://rmda.kulib.kyoto-u.ac.jp/item/rb00003539?page=128</v>
      </c>
    </row>
    <row r="274" spans="1:4" x14ac:dyDescent="0.15">
      <c r="A274" s="2" t="s">
        <v>906</v>
      </c>
      <c r="B274" s="2" t="s">
        <v>1032</v>
      </c>
      <c r="C274" s="2">
        <v>128</v>
      </c>
      <c r="D274" s="2" t="str">
        <f>HYPERLINK("https://rmda.kulib.kyoto-u.ac.jp/item/rb00003539?page=128")</f>
        <v>https://rmda.kulib.kyoto-u.ac.jp/item/rb00003539?page=128</v>
      </c>
    </row>
    <row r="275" spans="1:4" x14ac:dyDescent="0.15">
      <c r="A275" s="2" t="s">
        <v>906</v>
      </c>
      <c r="B275" s="2" t="s">
        <v>1033</v>
      </c>
      <c r="C275" s="2">
        <v>128</v>
      </c>
      <c r="D275" s="2" t="str">
        <f>HYPERLINK("https://rmda.kulib.kyoto-u.ac.jp/item/rb00003539?page=128")</f>
        <v>https://rmda.kulib.kyoto-u.ac.jp/item/rb00003539?page=128</v>
      </c>
    </row>
    <row r="276" spans="1:4" x14ac:dyDescent="0.15">
      <c r="A276" s="2" t="s">
        <v>906</v>
      </c>
      <c r="B276" s="2" t="s">
        <v>1034</v>
      </c>
      <c r="C276" s="2">
        <v>129</v>
      </c>
      <c r="D276" s="2" t="str">
        <f>HYPERLINK("https://rmda.kulib.kyoto-u.ac.jp/item/rb00003539?page=129")</f>
        <v>https://rmda.kulib.kyoto-u.ac.jp/item/rb00003539?page=129</v>
      </c>
    </row>
    <row r="277" spans="1:4" x14ac:dyDescent="0.15">
      <c r="A277" s="2" t="s">
        <v>906</v>
      </c>
      <c r="B277" s="2" t="s">
        <v>1035</v>
      </c>
      <c r="C277" s="2">
        <v>129</v>
      </c>
      <c r="D277" s="2" t="str">
        <f>HYPERLINK("https://rmda.kulib.kyoto-u.ac.jp/item/rb00003539?page=129")</f>
        <v>https://rmda.kulib.kyoto-u.ac.jp/item/rb00003539?page=129</v>
      </c>
    </row>
    <row r="278" spans="1:4" x14ac:dyDescent="0.15">
      <c r="A278" s="2" t="s">
        <v>906</v>
      </c>
      <c r="B278" s="2" t="s">
        <v>1036</v>
      </c>
      <c r="C278" s="2">
        <v>129</v>
      </c>
      <c r="D278" s="2" t="str">
        <f>HYPERLINK("https://rmda.kulib.kyoto-u.ac.jp/item/rb00003539?page=129")</f>
        <v>https://rmda.kulib.kyoto-u.ac.jp/item/rb00003539?page=129</v>
      </c>
    </row>
    <row r="279" spans="1:4" x14ac:dyDescent="0.15">
      <c r="A279" s="2" t="s">
        <v>906</v>
      </c>
      <c r="B279" s="37" t="s">
        <v>1037</v>
      </c>
      <c r="C279" s="2">
        <v>130</v>
      </c>
      <c r="D279" s="2" t="str">
        <f>HYPERLINK("https://rmda.kulib.kyoto-u.ac.jp/item/rb00003539?page=130")</f>
        <v>https://rmda.kulib.kyoto-u.ac.jp/item/rb00003539?page=130</v>
      </c>
    </row>
    <row r="280" spans="1:4" x14ac:dyDescent="0.15">
      <c r="A280" s="2" t="s">
        <v>906</v>
      </c>
      <c r="B280" s="38" t="s">
        <v>1038</v>
      </c>
      <c r="C280" s="2">
        <v>136</v>
      </c>
      <c r="D280" s="2" t="str">
        <f>HYPERLINK("https://rmda.kulib.kyoto-u.ac.jp/item/rb00003539?page=136")</f>
        <v>https://rmda.kulib.kyoto-u.ac.jp/item/rb00003539?page=136</v>
      </c>
    </row>
    <row r="281" spans="1:4" x14ac:dyDescent="0.15">
      <c r="A281" s="2" t="s">
        <v>906</v>
      </c>
      <c r="B281" s="2" t="s">
        <v>1041</v>
      </c>
      <c r="C281" s="2">
        <v>137</v>
      </c>
      <c r="D281" s="2" t="str">
        <f>HYPERLINK("https://rmda.kulib.kyoto-u.ac.jp/item/rb00003539?page=137")</f>
        <v>https://rmda.kulib.kyoto-u.ac.jp/item/rb00003539?page=137</v>
      </c>
    </row>
    <row r="282" spans="1:4" x14ac:dyDescent="0.15">
      <c r="A282" s="2" t="s">
        <v>906</v>
      </c>
      <c r="B282" s="2" t="s">
        <v>1040</v>
      </c>
      <c r="C282" s="2">
        <v>137</v>
      </c>
      <c r="D282" s="2" t="str">
        <f>HYPERLINK("https://rmda.kulib.kyoto-u.ac.jp/item/rb00003539?page=137")</f>
        <v>https://rmda.kulib.kyoto-u.ac.jp/item/rb00003539?page=137</v>
      </c>
    </row>
    <row r="283" spans="1:4" x14ac:dyDescent="0.15">
      <c r="A283" s="2" t="s">
        <v>906</v>
      </c>
      <c r="B283" s="2" t="s">
        <v>1039</v>
      </c>
      <c r="C283" s="2">
        <v>137</v>
      </c>
      <c r="D283" s="2" t="str">
        <f>HYPERLINK("https://rmda.kulib.kyoto-u.ac.jp/item/rb00003539?page=137")</f>
        <v>https://rmda.kulib.kyoto-u.ac.jp/item/rb00003539?page=137</v>
      </c>
    </row>
    <row r="284" spans="1:4" x14ac:dyDescent="0.15">
      <c r="A284" s="2" t="s">
        <v>906</v>
      </c>
      <c r="B284" s="2" t="s">
        <v>1042</v>
      </c>
      <c r="C284" s="2">
        <v>137</v>
      </c>
      <c r="D284" s="2" t="str">
        <f>HYPERLINK("https://rmda.kulib.kyoto-u.ac.jp/item/rb00003539?page=137")</f>
        <v>https://rmda.kulib.kyoto-u.ac.jp/item/rb00003539?page=137</v>
      </c>
    </row>
    <row r="285" spans="1:4" x14ac:dyDescent="0.15">
      <c r="A285" s="2" t="s">
        <v>906</v>
      </c>
      <c r="B285" s="2" t="s">
        <v>902</v>
      </c>
      <c r="C285" s="2">
        <v>138</v>
      </c>
      <c r="D285" s="2" t="str">
        <f>HYPERLINK("https://rmda.kulib.kyoto-u.ac.jp/item/rb00003539?page=138")</f>
        <v>https://rmda.kulib.kyoto-u.ac.jp/item/rb00003539?page=138</v>
      </c>
    </row>
  </sheetData>
  <phoneticPr fontId="2"/>
  <hyperlinks>
    <hyperlink ref="A12" r:id="rId1" xr:uid="{00000000-0004-0000-0700-000000000000}"/>
    <hyperlink ref="A13" r:id="rId2" xr:uid="{00000000-0004-0000-0700-000001000000}"/>
    <hyperlink ref="A14" r:id="rId3" xr:uid="{00000000-0004-0000-0700-000002000000}"/>
    <hyperlink ref="A15" r:id="rId4" xr:uid="{00000000-0004-0000-0700-000003000000}"/>
    <hyperlink ref="A18" r:id="rId5" xr:uid="{00000000-0004-0000-0700-000004000000}"/>
    <hyperlink ref="A9" r:id="rId6" xr:uid="{00000000-0004-0000-0700-000005000000}"/>
    <hyperlink ref="A6" r:id="rId7" xr:uid="{00000000-0004-0000-0700-000006000000}"/>
    <hyperlink ref="D32" r:id="rId8" xr:uid="{00000000-0004-0000-0700-000007000000}"/>
    <hyperlink ref="B31" r:id="rId9" xr:uid="{00000000-0004-0000-0700-000008000000}"/>
    <hyperlink ref="D21" r:id="rId10" xr:uid="{00000000-0004-0000-0700-000009000000}"/>
  </hyperlinks>
  <pageMargins left="0.7" right="0.7" top="0.75" bottom="0.75" header="0.3" footer="0.3"/>
  <pageSetup paperSize="9" orientation="portrait" horizontalDpi="4294967293" verticalDpi="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近世漢方医学書集成</vt:lpstr>
      <vt:lpstr>Webサイト</vt:lpstr>
      <vt:lpstr>note-01</vt:lpstr>
      <vt:lpstr>n0te-02</vt:lpstr>
      <vt:lpstr>付録　脈論口訣</vt:lpstr>
    </vt:vector>
  </TitlesOfParts>
  <Company>iiyama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健二 小林</cp:lastModifiedBy>
  <dcterms:created xsi:type="dcterms:W3CDTF">2019-06-25T05:13:18Z</dcterms:created>
  <dcterms:modified xsi:type="dcterms:W3CDTF">2024-09-05T11:08:01Z</dcterms:modified>
</cp:coreProperties>
</file>