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　諺解シリーズなど　まとめweb\"/>
    </mc:Choice>
  </mc:AlternateContent>
  <xr:revisionPtr revIDLastSave="0" documentId="13_ncr:1_{416C6592-1DB9-4B02-9BE7-488A77093A94}" xr6:coauthVersionLast="47" xr6:coauthVersionMax="47" xr10:uidLastSave="{00000000-0000-0000-0000-000000000000}"/>
  <bookViews>
    <workbookView xWindow="-120" yWindow="-120" windowWidth="29040" windowHeight="15840" xr2:uid="{80DA2DBA-D435-4889-B952-E9CA1838B4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</calcChain>
</file>

<file path=xl/sharedStrings.xml><?xml version="1.0" encoding="utf-8"?>
<sst xmlns="http://schemas.openxmlformats.org/spreadsheetml/2006/main" count="251" uniqueCount="97">
  <si>
    <t>南北経験医方大成</t>
  </si>
  <si>
    <t>内閣文庫</t>
  </si>
  <si>
    <t>序</t>
  </si>
  <si>
    <t>風</t>
  </si>
  <si>
    <t>寒</t>
  </si>
  <si>
    <t>暑</t>
  </si>
  <si>
    <t>湿</t>
  </si>
  <si>
    <t>傷寒</t>
  </si>
  <si>
    <t>瘧</t>
  </si>
  <si>
    <t>痢</t>
  </si>
  <si>
    <t>嘔吐</t>
  </si>
  <si>
    <t>泄瀉</t>
  </si>
  <si>
    <t>霍乱</t>
  </si>
  <si>
    <t>秘結</t>
  </si>
  <si>
    <t>咳嗽</t>
  </si>
  <si>
    <t>痰気</t>
  </si>
  <si>
    <t>喘急</t>
  </si>
  <si>
    <t>気</t>
  </si>
  <si>
    <t>脾胃</t>
  </si>
  <si>
    <t>翻胃</t>
  </si>
  <si>
    <t>諸虚</t>
  </si>
  <si>
    <t>咳逆</t>
  </si>
  <si>
    <t>頭痛</t>
  </si>
  <si>
    <t>心痛</t>
  </si>
  <si>
    <t>眩暈</t>
  </si>
  <si>
    <t>腰脇痛</t>
  </si>
  <si>
    <t>脚気</t>
  </si>
  <si>
    <t>五痺</t>
  </si>
  <si>
    <t>五疸</t>
  </si>
  <si>
    <t>蠱毒</t>
  </si>
  <si>
    <t>諸淋</t>
  </si>
  <si>
    <t>消渇</t>
  </si>
  <si>
    <t>赤白濁</t>
  </si>
  <si>
    <t>水腫</t>
  </si>
  <si>
    <t>脹満</t>
  </si>
  <si>
    <t>積聚</t>
  </si>
  <si>
    <t>宿食</t>
  </si>
  <si>
    <t>自汗</t>
  </si>
  <si>
    <t>虚煩</t>
  </si>
  <si>
    <t>健忘</t>
  </si>
  <si>
    <t>癲癇</t>
  </si>
  <si>
    <t>陰㿗</t>
  </si>
  <si>
    <t>痼冷</t>
  </si>
  <si>
    <t>積熱</t>
  </si>
  <si>
    <t>吐血</t>
  </si>
  <si>
    <t>下血</t>
  </si>
  <si>
    <t>痔漏</t>
  </si>
  <si>
    <t>脱肛</t>
  </si>
  <si>
    <t>遺尿失禁</t>
  </si>
  <si>
    <t>咽喉</t>
  </si>
  <si>
    <t>眼目</t>
  </si>
  <si>
    <t>耳</t>
  </si>
  <si>
    <t>鼻</t>
  </si>
  <si>
    <t>口唇</t>
  </si>
  <si>
    <t>牙齒</t>
  </si>
  <si>
    <t>舌</t>
  </si>
  <si>
    <t>五臓内外所因證治</t>
  </si>
  <si>
    <t>癰疽瘡癤</t>
  </si>
  <si>
    <t>瘡疥</t>
  </si>
  <si>
    <t>瘰癧</t>
  </si>
  <si>
    <t>折傷</t>
  </si>
  <si>
    <t>救急諸方</t>
  </si>
  <si>
    <t>胎前</t>
  </si>
  <si>
    <t>産後</t>
  </si>
  <si>
    <t>口瘡重舌</t>
  </si>
  <si>
    <t>急慢驚風</t>
  </si>
  <si>
    <t>胎熱胎寒</t>
  </si>
  <si>
    <t>疹痘</t>
  </si>
  <si>
    <t>目録</t>
    <rPh sb="0" eb="2">
      <t>モクロク</t>
    </rPh>
    <phoneticPr fontId="2"/>
  </si>
  <si>
    <t>婦人調経衆疾論</t>
    <rPh sb="2" eb="3">
      <t>チョウ</t>
    </rPh>
    <rPh sb="3" eb="4">
      <t>ケイ</t>
    </rPh>
    <rPh sb="4" eb="5">
      <t>シュウ</t>
    </rPh>
    <rPh sb="5" eb="6">
      <t>シツ</t>
    </rPh>
    <rPh sb="6" eb="7">
      <t>ロン</t>
    </rPh>
    <phoneticPr fontId="2"/>
  </si>
  <si>
    <t>感冒四気</t>
    <rPh sb="2" eb="4">
      <t>シキ</t>
    </rPh>
    <phoneticPr fontId="2"/>
  </si>
  <si>
    <t>痰気　付　諸飲</t>
    <rPh sb="3" eb="4">
      <t>ツキ</t>
    </rPh>
    <rPh sb="5" eb="6">
      <t>ショ</t>
    </rPh>
    <rPh sb="6" eb="7">
      <t>イン</t>
    </rPh>
    <phoneticPr fontId="2"/>
  </si>
  <si>
    <t>喘息</t>
    <rPh sb="0" eb="2">
      <t>ゼンソク</t>
    </rPh>
    <phoneticPr fontId="2"/>
  </si>
  <si>
    <t>癆瘵</t>
    <rPh sb="0" eb="2">
      <t>ロウサイ</t>
    </rPh>
    <phoneticPr fontId="2"/>
  </si>
  <si>
    <t>咽喉　附　重舌</t>
    <rPh sb="3" eb="4">
      <t>フ</t>
    </rPh>
    <rPh sb="5" eb="7">
      <t>ジュウゼツ</t>
    </rPh>
    <phoneticPr fontId="2"/>
  </si>
  <si>
    <t>孕育</t>
    <phoneticPr fontId="2"/>
  </si>
  <si>
    <t>小児論</t>
    <rPh sb="2" eb="3">
      <t>ロン</t>
    </rPh>
    <phoneticPr fontId="2"/>
  </si>
  <si>
    <t>臍風撮口</t>
    <rPh sb="2" eb="3">
      <t>サツ</t>
    </rPh>
    <phoneticPr fontId="2"/>
  </si>
  <si>
    <t>夜啼客忤</t>
    <phoneticPr fontId="2"/>
  </si>
  <si>
    <t>https://www.digital.archives.go.jp/img/1079027</t>
    <phoneticPr fontId="2"/>
  </si>
  <si>
    <t>富士川文庫</t>
    <rPh sb="0" eb="5">
      <t>フジカワブンコ</t>
    </rPh>
    <phoneticPr fontId="2"/>
  </si>
  <si>
    <t>医方大成論諺解</t>
    <rPh sb="0" eb="4">
      <t>イホウタイセイ</t>
    </rPh>
    <rPh sb="4" eb="5">
      <t>ロン</t>
    </rPh>
    <rPh sb="5" eb="7">
      <t>ゲンカイ</t>
    </rPh>
    <phoneticPr fontId="2"/>
  </si>
  <si>
    <t>和刻本</t>
    <rPh sb="0" eb="2">
      <t>ワコク</t>
    </rPh>
    <rPh sb="2" eb="3">
      <t>ボン</t>
    </rPh>
    <phoneticPr fontId="2"/>
  </si>
  <si>
    <t>Webページ</t>
    <phoneticPr fontId="2"/>
  </si>
  <si>
    <t>URL</t>
    <phoneticPr fontId="2"/>
  </si>
  <si>
    <t>見出し</t>
    <rPh sb="0" eb="2">
      <t>ミダ</t>
    </rPh>
    <phoneticPr fontId="2"/>
  </si>
  <si>
    <t>https://rmda.kulib.kyoto-u.ac.jp/item/rb00001159</t>
    <phoneticPr fontId="2"/>
  </si>
  <si>
    <t>孫允賢（元）</t>
  </si>
  <si>
    <t>　</t>
    <phoneticPr fontId="2"/>
  </si>
  <si>
    <t>国書データベース</t>
    <rPh sb="0" eb="2">
      <t>コクショ</t>
    </rPh>
    <phoneticPr fontId="2"/>
  </si>
  <si>
    <t>https://kokusho.nijl.ac.jp/biblio/100273249/</t>
  </si>
  <si>
    <t>痰気</t>
    <phoneticPr fontId="2"/>
  </si>
  <si>
    <t>咽喉</t>
    <phoneticPr fontId="2"/>
  </si>
  <si>
    <t>医方大成論和語鈔</t>
    <rPh sb="0" eb="1">
      <t>イ</t>
    </rPh>
    <phoneticPr fontId="2"/>
  </si>
  <si>
    <r>
      <rPr>
        <sz val="12"/>
        <color rgb="FF333333"/>
        <rFont val="ＭＳ ゴシック"/>
        <family val="3"/>
        <charset val="128"/>
      </rPr>
      <t>享保</t>
    </r>
    <r>
      <rPr>
        <sz val="12"/>
        <color rgb="FF333333"/>
        <rFont val="Arial"/>
        <family val="2"/>
      </rPr>
      <t>6</t>
    </r>
    <r>
      <rPr>
        <sz val="12"/>
        <color rgb="FF333333"/>
        <rFont val="ＭＳ ゴシック"/>
        <family val="3"/>
        <charset val="128"/>
      </rPr>
      <t>年</t>
    </r>
    <r>
      <rPr>
        <sz val="12"/>
        <color rgb="FF333333"/>
        <rFont val="ＭＳ ゴシック"/>
        <family val="2"/>
        <charset val="128"/>
      </rPr>
      <t>（</t>
    </r>
    <r>
      <rPr>
        <sz val="12"/>
        <color rgb="FF333333"/>
        <rFont val="Arial"/>
        <family val="2"/>
      </rPr>
      <t>1721</t>
    </r>
    <r>
      <rPr>
        <sz val="12"/>
        <color rgb="FF333333"/>
        <rFont val="ＭＳ ゴシック"/>
        <family val="2"/>
        <charset val="128"/>
      </rPr>
      <t>年）</t>
    </r>
    <phoneticPr fontId="2"/>
  </si>
  <si>
    <t>岡本一抱</t>
    <rPh sb="0" eb="4">
      <t>オカモト</t>
    </rPh>
    <phoneticPr fontId="2"/>
  </si>
  <si>
    <r>
      <rPr>
        <sz val="11"/>
        <color rgb="FF212529"/>
        <rFont val="ＭＳ ゴシック"/>
        <family val="3"/>
        <charset val="128"/>
      </rPr>
      <t>元禄15年刊（</t>
    </r>
    <r>
      <rPr>
        <sz val="11"/>
        <color rgb="FF212529"/>
        <rFont val="Arial"/>
        <family val="2"/>
      </rPr>
      <t>1702</t>
    </r>
    <r>
      <rPr>
        <sz val="11"/>
        <color rgb="FF212529"/>
        <rFont val="ＭＳ Ｐゴシック"/>
        <family val="2"/>
        <charset val="128"/>
      </rPr>
      <t>年</t>
    </r>
    <r>
      <rPr>
        <sz val="11"/>
        <color rgb="FF212529"/>
        <rFont val="ＭＳ ゴシック"/>
        <family val="3"/>
        <charset val="128"/>
      </rPr>
      <t>）</t>
    </r>
    <rPh sb="4" eb="5">
      <t>ネン</t>
    </rPh>
    <rPh sb="11" eb="1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</si>
</sst>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メイリオ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rgb="FF333333"/>
      <name val="Arial"/>
      <family val="2"/>
    </font>
    <font>
      <b/>
      <sz val="11"/>
      <color theme="1"/>
      <name val="游ゴシック"/>
      <family val="3"/>
      <charset val="128"/>
      <scheme val="minor"/>
    </font>
    <font>
      <sz val="11"/>
      <color rgb="FF212529"/>
      <name val="Arial"/>
      <family val="2"/>
    </font>
    <font>
      <sz val="11"/>
      <color rgb="FF212529"/>
      <name val="ＭＳ ゴシック"/>
      <family val="3"/>
      <charset val="128"/>
    </font>
    <font>
      <sz val="11"/>
      <color rgb="FF212529"/>
      <name val="Arial"/>
      <family val="3"/>
      <charset val="128"/>
    </font>
    <font>
      <sz val="12"/>
      <color rgb="FF333333"/>
      <name val="ＭＳ ゴシック"/>
      <family val="3"/>
      <charset val="128"/>
    </font>
    <font>
      <sz val="12"/>
      <color rgb="FF333333"/>
      <name val="ＭＳ ゴシック"/>
      <family val="2"/>
      <charset val="128"/>
    </font>
    <font>
      <sz val="12"/>
      <color rgb="FF333333"/>
      <name val="Arial"/>
      <family val="3"/>
      <charset val="128"/>
    </font>
    <font>
      <sz val="11"/>
      <color rgb="FF212529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7" fillId="2" borderId="0" xfId="0" applyFont="1" applyFill="1">
      <alignment vertical="center"/>
    </xf>
    <xf numFmtId="0" fontId="7" fillId="3" borderId="1" xfId="0" applyFont="1" applyFill="1" applyBorder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9" fillId="2" borderId="0" xfId="0" applyFont="1" applyFill="1">
      <alignment vertical="center"/>
    </xf>
    <xf numFmtId="0" fontId="1" fillId="0" borderId="0" xfId="0" applyFo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kokusho.nijl.ac.jp/biblio/100273249/" TargetMode="External"/><Relationship Id="rId2" Type="http://schemas.openxmlformats.org/officeDocument/2006/relationships/hyperlink" Target="https://www.digital.archives.go.jp/img/1079027" TargetMode="External"/><Relationship Id="rId1" Type="http://schemas.openxmlformats.org/officeDocument/2006/relationships/hyperlink" Target="https://rmda.kulib.kyoto-u.ac.jp/item/rb000011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AC891-9406-4B5A-92B1-24580DF3ACA1}">
  <dimension ref="A1:I80"/>
  <sheetViews>
    <sheetView tabSelected="1" zoomScale="175" zoomScaleNormal="175" workbookViewId="0">
      <pane ySplit="1" topLeftCell="A2" activePane="bottomLeft" state="frozen"/>
      <selection pane="bottomLeft"/>
    </sheetView>
  </sheetViews>
  <sheetFormatPr defaultRowHeight="18.75" x14ac:dyDescent="0.4"/>
  <cols>
    <col min="1" max="1" width="15.375" customWidth="1"/>
    <col min="2" max="2" width="10.25" customWidth="1"/>
    <col min="3" max="3" width="11.5" customWidth="1"/>
    <col min="4" max="4" width="14" customWidth="1"/>
    <col min="5" max="5" width="9.875" customWidth="1"/>
    <col min="6" max="6" width="12.125" customWidth="1"/>
    <col min="7" max="7" width="17.25" customWidth="1"/>
  </cols>
  <sheetData>
    <row r="1" spans="1:9" x14ac:dyDescent="0.4">
      <c r="A1" s="2" t="s">
        <v>0</v>
      </c>
      <c r="B1" s="3" t="s">
        <v>87</v>
      </c>
      <c r="D1" s="8" t="s">
        <v>81</v>
      </c>
      <c r="E1" s="13" t="s">
        <v>95</v>
      </c>
      <c r="G1" s="12" t="s">
        <v>93</v>
      </c>
      <c r="H1" s="13" t="s">
        <v>95</v>
      </c>
    </row>
    <row r="2" spans="1:9" x14ac:dyDescent="0.4">
      <c r="A2" t="s">
        <v>82</v>
      </c>
      <c r="D2" s="11" t="s">
        <v>94</v>
      </c>
      <c r="G2" s="10" t="s">
        <v>96</v>
      </c>
    </row>
    <row r="3" spans="1:9" x14ac:dyDescent="0.4">
      <c r="A3" t="s">
        <v>1</v>
      </c>
      <c r="E3" t="s">
        <v>80</v>
      </c>
      <c r="H3" t="s">
        <v>89</v>
      </c>
    </row>
    <row r="4" spans="1:9" x14ac:dyDescent="0.4">
      <c r="A4" s="1" t="s">
        <v>79</v>
      </c>
      <c r="B4" t="s">
        <v>88</v>
      </c>
      <c r="E4" s="1" t="s">
        <v>86</v>
      </c>
      <c r="G4" t="s">
        <v>88</v>
      </c>
      <c r="H4" s="1" t="s">
        <v>90</v>
      </c>
    </row>
    <row r="5" spans="1:9" x14ac:dyDescent="0.4">
      <c r="A5" s="4" t="s">
        <v>85</v>
      </c>
      <c r="B5" s="4" t="s">
        <v>83</v>
      </c>
      <c r="C5" s="4" t="s">
        <v>84</v>
      </c>
      <c r="D5" s="9" t="s">
        <v>85</v>
      </c>
      <c r="E5" s="9" t="s">
        <v>83</v>
      </c>
      <c r="F5" s="9" t="s">
        <v>84</v>
      </c>
      <c r="G5" s="9" t="s">
        <v>85</v>
      </c>
      <c r="H5" s="9" t="s">
        <v>83</v>
      </c>
      <c r="I5" s="9" t="s">
        <v>84</v>
      </c>
    </row>
    <row r="6" spans="1:9" x14ac:dyDescent="0.4">
      <c r="A6" s="5" t="s">
        <v>2</v>
      </c>
      <c r="B6" s="5">
        <v>2</v>
      </c>
      <c r="C6" s="5" t="str">
        <f>HYPERLINK("https://www.digital.archives.go.jp/img/1079027/2")</f>
        <v>https://www.digital.archives.go.jp/img/1079027/2</v>
      </c>
      <c r="D6" s="5" t="s">
        <v>2</v>
      </c>
      <c r="E6" s="5">
        <v>6</v>
      </c>
      <c r="F6" s="5" t="str">
        <f>HYPERLINK("https://rmda.kulib.kyoto-u.ac.jp/item/rb00001159?page=6")</f>
        <v>https://rmda.kulib.kyoto-u.ac.jp/item/rb00001159?page=6</v>
      </c>
      <c r="G6" s="5" t="s">
        <v>2</v>
      </c>
      <c r="H6" s="5">
        <v>6</v>
      </c>
      <c r="I6" s="5" t="str">
        <f>HYPERLINK("https://kokusho.nijl.ac.jp/biblio/100273249/6")</f>
        <v>https://kokusho.nijl.ac.jp/biblio/100273249/6</v>
      </c>
    </row>
    <row r="7" spans="1:9" x14ac:dyDescent="0.4">
      <c r="A7" s="5" t="s">
        <v>2</v>
      </c>
      <c r="B7" s="5">
        <v>3</v>
      </c>
      <c r="C7" s="5" t="str">
        <f>HYPERLINK("https://www.digital.archives.go.jp/img/1079027/3")</f>
        <v>https://www.digital.archives.go.jp/img/1079027/3</v>
      </c>
      <c r="D7" s="5" t="s">
        <v>2</v>
      </c>
      <c r="E7" s="5">
        <v>8</v>
      </c>
      <c r="F7" s="5" t="str">
        <f>HYPERLINK("https://rmda.kulib.kyoto-u.ac.jp/item/rb00001159?page=8")</f>
        <v>https://rmda.kulib.kyoto-u.ac.jp/item/rb00001159?page=8</v>
      </c>
      <c r="G7" s="5" t="s">
        <v>2</v>
      </c>
      <c r="H7" s="5">
        <v>10</v>
      </c>
      <c r="I7" s="5" t="str">
        <f>HYPERLINK("https://kokusho.nijl.ac.jp/biblio/100273249/10")</f>
        <v>https://kokusho.nijl.ac.jp/biblio/100273249/10</v>
      </c>
    </row>
    <row r="8" spans="1:9" x14ac:dyDescent="0.4">
      <c r="A8" s="5" t="s">
        <v>68</v>
      </c>
      <c r="B8" s="5">
        <v>5</v>
      </c>
      <c r="C8" s="5" t="str">
        <f>HYPERLINK("https://www.digital.archives.go.jp/img/1079027/5")</f>
        <v>https://www.digital.archives.go.jp/img/1079027/5</v>
      </c>
      <c r="D8" s="5" t="s">
        <v>68</v>
      </c>
      <c r="E8" s="5">
        <v>12</v>
      </c>
      <c r="F8" s="5" t="str">
        <f>HYPERLINK("https://rmda.kulib.kyoto-u.ac.jp/item/rb00001159?page=12")</f>
        <v>https://rmda.kulib.kyoto-u.ac.jp/item/rb00001159?page=12</v>
      </c>
      <c r="G8" s="5" t="s">
        <v>68</v>
      </c>
      <c r="H8" s="5">
        <v>8</v>
      </c>
      <c r="I8" s="5" t="str">
        <f>HYPERLINK("https://kokusho.nijl.ac.jp/biblio/100273249/8")</f>
        <v>https://kokusho.nijl.ac.jp/biblio/100273249/8</v>
      </c>
    </row>
    <row r="9" spans="1:9" x14ac:dyDescent="0.4">
      <c r="A9" s="5" t="s">
        <v>3</v>
      </c>
      <c r="B9" s="5">
        <v>6</v>
      </c>
      <c r="C9" s="5" t="str">
        <f>HYPERLINK("https://www.digital.archives.go.jp/img/1079027/6")</f>
        <v>https://www.digital.archives.go.jp/img/1079027/6</v>
      </c>
      <c r="D9" s="5" t="s">
        <v>3</v>
      </c>
      <c r="E9" s="5">
        <v>14</v>
      </c>
      <c r="F9" s="5" t="str">
        <f>HYPERLINK("https://rmda.kulib.kyoto-u.ac.jp/item/rb00001159?page=14")</f>
        <v>https://rmda.kulib.kyoto-u.ac.jp/item/rb00001159?page=14</v>
      </c>
      <c r="G9" s="5" t="s">
        <v>3</v>
      </c>
      <c r="H9" s="5">
        <v>17</v>
      </c>
      <c r="I9" s="5" t="str">
        <f>HYPERLINK("https://kokusho.nijl.ac.jp/biblio/100273249/17")</f>
        <v>https://kokusho.nijl.ac.jp/biblio/100273249/17</v>
      </c>
    </row>
    <row r="10" spans="1:9" x14ac:dyDescent="0.4">
      <c r="A10" s="5" t="s">
        <v>4</v>
      </c>
      <c r="B10" s="5">
        <v>7</v>
      </c>
      <c r="C10" s="5" t="str">
        <f>HYPERLINK("https://www.digital.archives.go.jp/img/1079027/7")</f>
        <v>https://www.digital.archives.go.jp/img/1079027/7</v>
      </c>
      <c r="D10" s="5" t="s">
        <v>4</v>
      </c>
      <c r="E10" s="5">
        <v>20</v>
      </c>
      <c r="F10" s="5" t="str">
        <f>HYPERLINK("https://rmda.kulib.kyoto-u.ac.jp/item/rb00001159?page=20")</f>
        <v>https://rmda.kulib.kyoto-u.ac.jp/item/rb00001159?page=20</v>
      </c>
      <c r="G10" s="5" t="s">
        <v>4</v>
      </c>
      <c r="H10" s="5">
        <v>24</v>
      </c>
      <c r="I10" s="5" t="str">
        <f>HYPERLINK("https://kokusho.nijl.ac.jp/biblio/100273249/24")</f>
        <v>https://kokusho.nijl.ac.jp/biblio/100273249/24</v>
      </c>
    </row>
    <row r="11" spans="1:9" x14ac:dyDescent="0.4">
      <c r="A11" s="5" t="s">
        <v>5</v>
      </c>
      <c r="B11" s="5">
        <v>8</v>
      </c>
      <c r="C11" s="5" t="str">
        <f>HYPERLINK("https://www.digital.archives.go.jp/img/1079027/8")</f>
        <v>https://www.digital.archives.go.jp/img/1079027/8</v>
      </c>
      <c r="D11" s="5" t="s">
        <v>5</v>
      </c>
      <c r="E11" s="5">
        <v>22</v>
      </c>
      <c r="F11" s="5" t="str">
        <f>HYPERLINK("https://rmda.kulib.kyoto-u.ac.jp/item/rb00001159?page=22")</f>
        <v>https://rmda.kulib.kyoto-u.ac.jp/item/rb00001159?page=22</v>
      </c>
      <c r="G11" s="5" t="s">
        <v>5</v>
      </c>
      <c r="H11" s="5">
        <v>26</v>
      </c>
      <c r="I11" s="5" t="str">
        <f>HYPERLINK("https://kokusho.nijl.ac.jp/biblio/100273249/26")</f>
        <v>https://kokusho.nijl.ac.jp/biblio/100273249/26</v>
      </c>
    </row>
    <row r="12" spans="1:9" x14ac:dyDescent="0.4">
      <c r="A12" s="5" t="s">
        <v>6</v>
      </c>
      <c r="B12" s="5">
        <v>9</v>
      </c>
      <c r="C12" s="5" t="str">
        <f>HYPERLINK("https://www.digital.archives.go.jp/img/1079027/9")</f>
        <v>https://www.digital.archives.go.jp/img/1079027/9</v>
      </c>
      <c r="D12" s="5" t="s">
        <v>6</v>
      </c>
      <c r="E12" s="5">
        <v>25</v>
      </c>
      <c r="F12" s="5" t="str">
        <f>HYPERLINK("https://rmda.kulib.kyoto-u.ac.jp/item/rb00001159?page=25")</f>
        <v>https://rmda.kulib.kyoto-u.ac.jp/item/rb00001159?page=25</v>
      </c>
      <c r="G12" s="5" t="s">
        <v>6</v>
      </c>
      <c r="H12" s="5">
        <v>29</v>
      </c>
      <c r="I12" s="5" t="str">
        <f>HYPERLINK("https://kokusho.nijl.ac.jp/biblio/100273249/29")</f>
        <v>https://kokusho.nijl.ac.jp/biblio/100273249/29</v>
      </c>
    </row>
    <row r="13" spans="1:9" x14ac:dyDescent="0.4">
      <c r="A13" s="5" t="s">
        <v>7</v>
      </c>
      <c r="B13" s="5">
        <v>9</v>
      </c>
      <c r="C13" s="5" t="str">
        <f>HYPERLINK("https://www.digital.archives.go.jp/img/1079027/9")</f>
        <v>https://www.digital.archives.go.jp/img/1079027/9</v>
      </c>
      <c r="D13" s="5" t="s">
        <v>7</v>
      </c>
      <c r="E13" s="5">
        <v>27</v>
      </c>
      <c r="F13" s="5" t="str">
        <f>HYPERLINK("https://rmda.kulib.kyoto-u.ac.jp/item/rb00001159?page=27")</f>
        <v>https://rmda.kulib.kyoto-u.ac.jp/item/rb00001159?page=27</v>
      </c>
      <c r="G13" s="5" t="s">
        <v>7</v>
      </c>
      <c r="H13" s="5">
        <v>31</v>
      </c>
      <c r="I13" s="5" t="str">
        <f>HYPERLINK("https://kokusho.nijl.ac.jp/biblio/100273249/31")</f>
        <v>https://kokusho.nijl.ac.jp/biblio/100273249/31</v>
      </c>
    </row>
    <row r="14" spans="1:9" x14ac:dyDescent="0.4">
      <c r="A14" s="5" t="s">
        <v>8</v>
      </c>
      <c r="B14" s="5">
        <v>12</v>
      </c>
      <c r="C14" s="5" t="str">
        <f>HYPERLINK("https://www.digital.archives.go.jp/img/1079027/12")</f>
        <v>https://www.digital.archives.go.jp/img/1079027/12</v>
      </c>
      <c r="D14" s="5" t="s">
        <v>8</v>
      </c>
      <c r="E14" s="5">
        <v>35</v>
      </c>
      <c r="F14" s="5" t="str">
        <f>HYPERLINK("https://rmda.kulib.kyoto-u.ac.jp/item/rb00001159?page=35")</f>
        <v>https://rmda.kulib.kyoto-u.ac.jp/item/rb00001159?page=35</v>
      </c>
      <c r="G14" s="5" t="s">
        <v>8</v>
      </c>
      <c r="H14" s="5">
        <v>46</v>
      </c>
      <c r="I14" s="5" t="str">
        <f>HYPERLINK("https://kokusho.nijl.ac.jp/biblio/100273249/46")</f>
        <v>https://kokusho.nijl.ac.jp/biblio/100273249/46</v>
      </c>
    </row>
    <row r="15" spans="1:9" x14ac:dyDescent="0.4">
      <c r="A15" s="5" t="s">
        <v>9</v>
      </c>
      <c r="B15" s="5">
        <v>12</v>
      </c>
      <c r="C15" s="5" t="str">
        <f>HYPERLINK("https://www.digital.archives.go.jp/img/1079027/12")</f>
        <v>https://www.digital.archives.go.jp/img/1079027/12</v>
      </c>
      <c r="D15" s="5" t="s">
        <v>9</v>
      </c>
      <c r="E15" s="5">
        <v>38</v>
      </c>
      <c r="F15" s="5" t="str">
        <f>HYPERLINK("https://rmda.kulib.kyoto-u.ac.jp/item/rb00001159?page=38")</f>
        <v>https://rmda.kulib.kyoto-u.ac.jp/item/rb00001159?page=38</v>
      </c>
      <c r="G15" s="5" t="s">
        <v>9</v>
      </c>
      <c r="H15" s="5">
        <v>50</v>
      </c>
      <c r="I15" s="5" t="str">
        <f>HYPERLINK("https://kokusho.nijl.ac.jp/biblio/100273249/50")</f>
        <v>https://kokusho.nijl.ac.jp/biblio/100273249/50</v>
      </c>
    </row>
    <row r="16" spans="1:9" x14ac:dyDescent="0.4">
      <c r="A16" s="5" t="s">
        <v>10</v>
      </c>
      <c r="B16" s="5">
        <v>13</v>
      </c>
      <c r="C16" s="5" t="str">
        <f>HYPERLINK("https://www.digital.archives.go.jp/img/1079027/13")</f>
        <v>https://www.digital.archives.go.jp/img/1079027/13</v>
      </c>
      <c r="D16" s="5" t="s">
        <v>10</v>
      </c>
      <c r="E16" s="5">
        <v>40</v>
      </c>
      <c r="F16" s="5" t="str">
        <f>HYPERLINK("https://rmda.kulib.kyoto-u.ac.jp/item/rb00001159?page=40")</f>
        <v>https://rmda.kulib.kyoto-u.ac.jp/item/rb00001159?page=40</v>
      </c>
      <c r="G16" s="5" t="s">
        <v>10</v>
      </c>
      <c r="H16" s="5">
        <v>52</v>
      </c>
      <c r="I16" s="5" t="str">
        <f>HYPERLINK("https://kokusho.nijl.ac.jp/biblio/100273249/52")</f>
        <v>https://kokusho.nijl.ac.jp/biblio/100273249/52</v>
      </c>
    </row>
    <row r="17" spans="1:9" x14ac:dyDescent="0.4">
      <c r="A17" s="5" t="s">
        <v>11</v>
      </c>
      <c r="B17" s="5">
        <v>14</v>
      </c>
      <c r="C17" s="5" t="str">
        <f>HYPERLINK("https://www.digital.archives.go.jp/img/1079027/14")</f>
        <v>https://www.digital.archives.go.jp/img/1079027/14</v>
      </c>
      <c r="D17" s="5" t="s">
        <v>11</v>
      </c>
      <c r="E17" s="5">
        <v>41</v>
      </c>
      <c r="F17" s="5" t="str">
        <f>HYPERLINK("https://rmda.kulib.kyoto-u.ac.jp/item/rb00001159?page=41")</f>
        <v>https://rmda.kulib.kyoto-u.ac.jp/item/rb00001159?page=41</v>
      </c>
      <c r="G17" s="5" t="s">
        <v>11</v>
      </c>
      <c r="H17" s="5">
        <v>55</v>
      </c>
      <c r="I17" s="5" t="str">
        <f>HYPERLINK("https://kokusho.nijl.ac.jp/biblio/100273249/55")</f>
        <v>https://kokusho.nijl.ac.jp/biblio/100273249/55</v>
      </c>
    </row>
    <row r="18" spans="1:9" x14ac:dyDescent="0.4">
      <c r="A18" s="5" t="s">
        <v>12</v>
      </c>
      <c r="B18" s="5">
        <v>15</v>
      </c>
      <c r="C18" s="5" t="str">
        <f>HYPERLINK("https://www.digital.archives.go.jp/img/1079027/15")</f>
        <v>https://www.digital.archives.go.jp/img/1079027/15</v>
      </c>
      <c r="D18" s="5" t="s">
        <v>12</v>
      </c>
      <c r="E18" s="5">
        <v>45</v>
      </c>
      <c r="F18" s="5" t="str">
        <f>HYPERLINK("https://rmda.kulib.kyoto-u.ac.jp/item/rb00001159?page=45")</f>
        <v>https://rmda.kulib.kyoto-u.ac.jp/item/rb00001159?page=45</v>
      </c>
      <c r="G18" s="5" t="s">
        <v>12</v>
      </c>
      <c r="H18" s="5">
        <v>58</v>
      </c>
      <c r="I18" s="5" t="str">
        <f>HYPERLINK("https://kokusho.nijl.ac.jp/biblio/100273249/58")</f>
        <v>https://kokusho.nijl.ac.jp/biblio/100273249/58</v>
      </c>
    </row>
    <row r="19" spans="1:9" x14ac:dyDescent="0.4">
      <c r="A19" s="5" t="s">
        <v>13</v>
      </c>
      <c r="B19" s="5">
        <v>15</v>
      </c>
      <c r="C19" s="5" t="str">
        <f>HYPERLINK("https://www.digital.archives.go.jp/img/1079027/15")</f>
        <v>https://www.digital.archives.go.jp/img/1079027/15</v>
      </c>
      <c r="D19" s="5" t="s">
        <v>13</v>
      </c>
      <c r="E19" s="5">
        <v>47</v>
      </c>
      <c r="F19" s="5" t="str">
        <f>HYPERLINK("https://rmda.kulib.kyoto-u.ac.jp/item/rb00001159?page=47")</f>
        <v>https://rmda.kulib.kyoto-u.ac.jp/item/rb00001159?page=47</v>
      </c>
      <c r="G19" s="5" t="s">
        <v>13</v>
      </c>
      <c r="H19" s="5">
        <v>60</v>
      </c>
      <c r="I19" s="5" t="str">
        <f>HYPERLINK("https://kokusho.nijl.ac.jp/biblio/100273249/60")</f>
        <v>https://kokusho.nijl.ac.jp/biblio/100273249/60</v>
      </c>
    </row>
    <row r="20" spans="1:9" x14ac:dyDescent="0.4">
      <c r="A20" s="5" t="s">
        <v>14</v>
      </c>
      <c r="B20" s="5">
        <v>16</v>
      </c>
      <c r="C20" s="5" t="str">
        <f>HYPERLINK("https://www.digital.archives.go.jp/img/1079027/16")</f>
        <v>https://www.digital.archives.go.jp/img/1079027/16</v>
      </c>
      <c r="D20" s="5" t="s">
        <v>14</v>
      </c>
      <c r="E20" s="5">
        <v>48</v>
      </c>
      <c r="F20" s="5" t="str">
        <f>HYPERLINK("https://rmda.kulib.kyoto-u.ac.jp/item/rb00001159?page=48")</f>
        <v>https://rmda.kulib.kyoto-u.ac.jp/item/rb00001159?page=48</v>
      </c>
      <c r="G20" s="5" t="s">
        <v>14</v>
      </c>
      <c r="H20" s="5">
        <v>65</v>
      </c>
      <c r="I20" s="5" t="str">
        <f>HYPERLINK("https://kokusho.nijl.ac.jp/biblio/100273249/65")</f>
        <v>https://kokusho.nijl.ac.jp/biblio/100273249/65</v>
      </c>
    </row>
    <row r="21" spans="1:9" x14ac:dyDescent="0.4">
      <c r="A21" s="5" t="s">
        <v>15</v>
      </c>
      <c r="B21" s="5">
        <v>17</v>
      </c>
      <c r="C21" s="5" t="str">
        <f>HYPERLINK("https://www.digital.archives.go.jp/img/1079027/17")</f>
        <v>https://www.digital.archives.go.jp/img/1079027/17</v>
      </c>
      <c r="D21" s="6" t="s">
        <v>71</v>
      </c>
      <c r="E21" s="5">
        <v>51</v>
      </c>
      <c r="F21" s="5" t="str">
        <f>HYPERLINK("https://rmda.kulib.kyoto-u.ac.jp/item/rb00001159?page=51")</f>
        <v>https://rmda.kulib.kyoto-u.ac.jp/item/rb00001159?page=51</v>
      </c>
      <c r="G21" s="6" t="s">
        <v>91</v>
      </c>
      <c r="H21" s="5">
        <v>69</v>
      </c>
      <c r="I21" s="5" t="str">
        <f>HYPERLINK("https://kokusho.nijl.ac.jp/biblio/100273249/69")</f>
        <v>https://kokusho.nijl.ac.jp/biblio/100273249/69</v>
      </c>
    </row>
    <row r="22" spans="1:9" x14ac:dyDescent="0.4">
      <c r="A22" s="5" t="s">
        <v>16</v>
      </c>
      <c r="B22" s="5">
        <v>18</v>
      </c>
      <c r="C22" s="5" t="str">
        <f>HYPERLINK("https://www.digital.archives.go.jp/img/1079027/18")</f>
        <v>https://www.digital.archives.go.jp/img/1079027/18</v>
      </c>
      <c r="D22" s="7" t="s">
        <v>72</v>
      </c>
      <c r="E22" s="5">
        <v>55</v>
      </c>
      <c r="F22" s="5" t="str">
        <f>HYPERLINK("https://rmda.kulib.kyoto-u.ac.jp/item/rb00001159?page=55")</f>
        <v>https://rmda.kulib.kyoto-u.ac.jp/item/rb00001159?page=55</v>
      </c>
      <c r="G22" s="5" t="s">
        <v>16</v>
      </c>
      <c r="H22" s="5">
        <v>73</v>
      </c>
      <c r="I22" s="5" t="str">
        <f>HYPERLINK("https://kokusho.nijl.ac.jp/biblio/100273249/73")</f>
        <v>https://kokusho.nijl.ac.jp/biblio/100273249/73</v>
      </c>
    </row>
    <row r="23" spans="1:9" x14ac:dyDescent="0.4">
      <c r="A23" s="5" t="s">
        <v>17</v>
      </c>
      <c r="B23" s="5">
        <v>18</v>
      </c>
      <c r="C23" s="5" t="str">
        <f>HYPERLINK("https://www.digital.archives.go.jp/img/1079027/18")</f>
        <v>https://www.digital.archives.go.jp/img/1079027/18</v>
      </c>
      <c r="D23" s="5" t="s">
        <v>17</v>
      </c>
      <c r="E23" s="5">
        <v>56</v>
      </c>
      <c r="F23" s="5" t="str">
        <f>HYPERLINK("https://rmda.kulib.kyoto-u.ac.jp/item/rb00001159?page=56")</f>
        <v>https://rmda.kulib.kyoto-u.ac.jp/item/rb00001159?page=56</v>
      </c>
      <c r="G23" s="5" t="s">
        <v>17</v>
      </c>
      <c r="H23" s="5">
        <v>75</v>
      </c>
      <c r="I23" s="5" t="str">
        <f>HYPERLINK("https://kokusho.nijl.ac.jp/biblio/100273249/75")</f>
        <v>https://kokusho.nijl.ac.jp/biblio/100273249/75</v>
      </c>
    </row>
    <row r="24" spans="1:9" x14ac:dyDescent="0.4">
      <c r="A24" s="5" t="s">
        <v>18</v>
      </c>
      <c r="B24" s="5">
        <v>19</v>
      </c>
      <c r="C24" s="5" t="str">
        <f>HYPERLINK("https://www.digital.archives.go.jp/img/1079027/19")</f>
        <v>https://www.digital.archives.go.jp/img/1079027/19</v>
      </c>
      <c r="D24" s="5" t="s">
        <v>18</v>
      </c>
      <c r="E24" s="5">
        <v>59</v>
      </c>
      <c r="F24" s="5" t="str">
        <f>HYPERLINK("https://rmda.kulib.kyoto-u.ac.jp/item/rb00001159?page=59")</f>
        <v>https://rmda.kulib.kyoto-u.ac.jp/item/rb00001159?page=59</v>
      </c>
      <c r="G24" s="5" t="s">
        <v>18</v>
      </c>
      <c r="H24" s="5">
        <v>79</v>
      </c>
      <c r="I24" s="5" t="str">
        <f>HYPERLINK("https://kokusho.nijl.ac.jp/biblio/100273249/79")</f>
        <v>https://kokusho.nijl.ac.jp/biblio/100273249/79</v>
      </c>
    </row>
    <row r="25" spans="1:9" x14ac:dyDescent="0.4">
      <c r="A25" s="5" t="s">
        <v>19</v>
      </c>
      <c r="B25" s="5">
        <v>20</v>
      </c>
      <c r="C25" s="5" t="str">
        <f>HYPERLINK("https://www.digital.archives.go.jp/img/1079027/20")</f>
        <v>https://www.digital.archives.go.jp/img/1079027/20</v>
      </c>
      <c r="D25" s="5" t="s">
        <v>19</v>
      </c>
      <c r="E25" s="5">
        <v>61</v>
      </c>
      <c r="F25" s="5" t="str">
        <f>HYPERLINK("https://rmda.kulib.kyoto-u.ac.jp/item/rb00001159?page=61")</f>
        <v>https://rmda.kulib.kyoto-u.ac.jp/item/rb00001159?page=61</v>
      </c>
      <c r="G25" s="5" t="s">
        <v>19</v>
      </c>
      <c r="H25" s="5">
        <v>81</v>
      </c>
      <c r="I25" s="5" t="str">
        <f>HYPERLINK("https://kokusho.nijl.ac.jp/biblio/100273249/81")</f>
        <v>https://kokusho.nijl.ac.jp/biblio/100273249/81</v>
      </c>
    </row>
    <row r="26" spans="1:9" x14ac:dyDescent="0.4">
      <c r="A26" s="5" t="s">
        <v>20</v>
      </c>
      <c r="B26" s="5">
        <v>20</v>
      </c>
      <c r="C26" s="5" t="str">
        <f>HYPERLINK("https://www.digital.archives.go.jp/img/1079027/20")</f>
        <v>https://www.digital.archives.go.jp/img/1079027/20</v>
      </c>
      <c r="D26" s="5" t="s">
        <v>20</v>
      </c>
      <c r="E26" s="5">
        <v>63</v>
      </c>
      <c r="F26" s="5" t="str">
        <f>HYPERLINK("https://rmda.kulib.kyoto-u.ac.jp/item/rb00001159?page=63")</f>
        <v>https://rmda.kulib.kyoto-u.ac.jp/item/rb00001159?page=63</v>
      </c>
      <c r="G26" s="5" t="s">
        <v>20</v>
      </c>
      <c r="H26" s="5">
        <v>83</v>
      </c>
      <c r="I26" s="5" t="str">
        <f>HYPERLINK("https://kokusho.nijl.ac.jp/biblio/100273249/83")</f>
        <v>https://kokusho.nijl.ac.jp/biblio/100273249/83</v>
      </c>
    </row>
    <row r="27" spans="1:9" x14ac:dyDescent="0.4">
      <c r="A27" s="5" t="s">
        <v>73</v>
      </c>
      <c r="B27" s="5">
        <v>21</v>
      </c>
      <c r="C27" s="5" t="str">
        <f>HYPERLINK("https://www.digital.archives.go.jp/img/1079027/21")</f>
        <v>https://www.digital.archives.go.jp/img/1079027/21</v>
      </c>
      <c r="D27" s="5" t="s">
        <v>73</v>
      </c>
      <c r="E27" s="5">
        <v>65</v>
      </c>
      <c r="F27" s="5" t="str">
        <f>HYPERLINK("https://rmda.kulib.kyoto-u.ac.jp/item/rb00001159?page=65")</f>
        <v>https://rmda.kulib.kyoto-u.ac.jp/item/rb00001159?page=65</v>
      </c>
      <c r="G27" s="5" t="s">
        <v>73</v>
      </c>
      <c r="H27" s="5">
        <v>85</v>
      </c>
      <c r="I27" s="5" t="str">
        <f>HYPERLINK("https://kokusho.nijl.ac.jp/biblio/100273249/85")</f>
        <v>https://kokusho.nijl.ac.jp/biblio/100273249/85</v>
      </c>
    </row>
    <row r="28" spans="1:9" x14ac:dyDescent="0.4">
      <c r="A28" s="5" t="s">
        <v>21</v>
      </c>
      <c r="B28" s="5">
        <v>23</v>
      </c>
      <c r="C28" s="5" t="str">
        <f>HYPERLINK("https://www.digital.archives.go.jp/img/1079027/23")</f>
        <v>https://www.digital.archives.go.jp/img/1079027/23</v>
      </c>
      <c r="D28" s="5" t="s">
        <v>21</v>
      </c>
      <c r="E28" s="5">
        <v>74</v>
      </c>
      <c r="F28" s="5" t="str">
        <f>HYPERLINK("https://rmda.kulib.kyoto-u.ac.jp/item/rb00001159?page=74")</f>
        <v>https://rmda.kulib.kyoto-u.ac.jp/item/rb00001159?page=74</v>
      </c>
      <c r="G28" s="5" t="s">
        <v>21</v>
      </c>
      <c r="H28" s="5">
        <v>95</v>
      </c>
      <c r="I28" s="5" t="str">
        <f>HYPERLINK("https://kokusho.nijl.ac.jp/biblio/100273249/95")</f>
        <v>https://kokusho.nijl.ac.jp/biblio/100273249/95</v>
      </c>
    </row>
    <row r="29" spans="1:9" x14ac:dyDescent="0.4">
      <c r="A29" s="5" t="s">
        <v>22</v>
      </c>
      <c r="B29" s="5">
        <v>23</v>
      </c>
      <c r="C29" s="5" t="str">
        <f>HYPERLINK("https://www.digital.archives.go.jp/img/1079027/23")</f>
        <v>https://www.digital.archives.go.jp/img/1079027/23</v>
      </c>
      <c r="D29" s="5" t="s">
        <v>22</v>
      </c>
      <c r="E29" s="5">
        <v>75</v>
      </c>
      <c r="F29" s="5" t="str">
        <f>HYPERLINK("https://rmda.kulib.kyoto-u.ac.jp/item/rb00001159?page=75")</f>
        <v>https://rmda.kulib.kyoto-u.ac.jp/item/rb00001159?page=75</v>
      </c>
      <c r="G29" s="5" t="s">
        <v>22</v>
      </c>
      <c r="H29" s="5">
        <v>96</v>
      </c>
      <c r="I29" s="5" t="str">
        <f>HYPERLINK("https://kokusho.nijl.ac.jp/biblio/100273249/96")</f>
        <v>https://kokusho.nijl.ac.jp/biblio/100273249/96</v>
      </c>
    </row>
    <row r="30" spans="1:9" x14ac:dyDescent="0.4">
      <c r="A30" s="5" t="s">
        <v>23</v>
      </c>
      <c r="B30" s="5">
        <v>24</v>
      </c>
      <c r="C30" s="5" t="str">
        <f>HYPERLINK("https://www.digital.archives.go.jp/img/1079027/24")</f>
        <v>https://www.digital.archives.go.jp/img/1079027/24</v>
      </c>
      <c r="D30" s="5" t="s">
        <v>23</v>
      </c>
      <c r="E30" s="5">
        <v>76</v>
      </c>
      <c r="F30" s="5" t="str">
        <f>HYPERLINK("https://rmda.kulib.kyoto-u.ac.jp/item/rb00001159?page=76")</f>
        <v>https://rmda.kulib.kyoto-u.ac.jp/item/rb00001159?page=76</v>
      </c>
      <c r="G30" s="5" t="s">
        <v>23</v>
      </c>
      <c r="H30" s="5">
        <v>98</v>
      </c>
      <c r="I30" s="5" t="str">
        <f>HYPERLINK("https://kokusho.nijl.ac.jp/biblio/100273249/98")</f>
        <v>https://kokusho.nijl.ac.jp/biblio/100273249/98</v>
      </c>
    </row>
    <row r="31" spans="1:9" x14ac:dyDescent="0.4">
      <c r="A31" s="5" t="s">
        <v>24</v>
      </c>
      <c r="B31" s="5">
        <v>25</v>
      </c>
      <c r="C31" s="5" t="str">
        <f>HYPERLINK("https://www.digital.archives.go.jp/img/1079027/25")</f>
        <v>https://www.digital.archives.go.jp/img/1079027/25</v>
      </c>
      <c r="D31" s="5" t="s">
        <v>24</v>
      </c>
      <c r="E31" s="5">
        <v>79</v>
      </c>
      <c r="F31" s="5" t="str">
        <f>HYPERLINK("https://rmda.kulib.kyoto-u.ac.jp/item/rb00001159?page=79")</f>
        <v>https://rmda.kulib.kyoto-u.ac.jp/item/rb00001159?page=79</v>
      </c>
      <c r="G31" s="5" t="s">
        <v>24</v>
      </c>
      <c r="H31" s="5">
        <v>100</v>
      </c>
      <c r="I31" s="5" t="str">
        <f>HYPERLINK("https://kokusho.nijl.ac.jp/biblio/100273249/100")</f>
        <v>https://kokusho.nijl.ac.jp/biblio/100273249/100</v>
      </c>
    </row>
    <row r="32" spans="1:9" x14ac:dyDescent="0.4">
      <c r="A32" s="5" t="s">
        <v>25</v>
      </c>
      <c r="B32" s="5">
        <v>25</v>
      </c>
      <c r="C32" s="5" t="str">
        <f>HYPERLINK("https://www.digital.archives.go.jp/img/1079027/25")</f>
        <v>https://www.digital.archives.go.jp/img/1079027/25</v>
      </c>
      <c r="D32" s="5" t="s">
        <v>25</v>
      </c>
      <c r="E32" s="5">
        <v>80</v>
      </c>
      <c r="F32" s="5" t="str">
        <f>HYPERLINK("https://rmda.kulib.kyoto-u.ac.jp/item/rb00001159?page=80")</f>
        <v>https://rmda.kulib.kyoto-u.ac.jp/item/rb00001159?page=80</v>
      </c>
      <c r="G32" s="5" t="s">
        <v>25</v>
      </c>
      <c r="H32" s="5">
        <v>102</v>
      </c>
      <c r="I32" s="5" t="str">
        <f>HYPERLINK("https://kokusho.nijl.ac.jp/biblio/100273249/102")</f>
        <v>https://kokusho.nijl.ac.jp/biblio/100273249/102</v>
      </c>
    </row>
    <row r="33" spans="1:9" x14ac:dyDescent="0.4">
      <c r="A33" s="5" t="s">
        <v>26</v>
      </c>
      <c r="B33" s="5">
        <v>26</v>
      </c>
      <c r="C33" s="5" t="str">
        <f>HYPERLINK("https://www.digital.archives.go.jp/img/1079027/26")</f>
        <v>https://www.digital.archives.go.jp/img/1079027/26</v>
      </c>
      <c r="D33" s="5" t="s">
        <v>26</v>
      </c>
      <c r="E33" s="5">
        <v>82</v>
      </c>
      <c r="F33" s="5" t="str">
        <f>HYPERLINK("https://rmda.kulib.kyoto-u.ac.jp/item/rb00001159?page=82")</f>
        <v>https://rmda.kulib.kyoto-u.ac.jp/item/rb00001159?page=82</v>
      </c>
      <c r="G33" s="5" t="s">
        <v>26</v>
      </c>
      <c r="H33" s="5">
        <v>104</v>
      </c>
      <c r="I33" s="5" t="str">
        <f>HYPERLINK("https://kokusho.nijl.ac.jp/biblio/100273249/104")</f>
        <v>https://kokusho.nijl.ac.jp/biblio/100273249/104</v>
      </c>
    </row>
    <row r="34" spans="1:9" x14ac:dyDescent="0.4">
      <c r="A34" s="5" t="s">
        <v>27</v>
      </c>
      <c r="B34" s="5">
        <v>27</v>
      </c>
      <c r="C34" s="5" t="str">
        <f>HYPERLINK("https://www.digital.archives.go.jp/img/1079027/27")</f>
        <v>https://www.digital.archives.go.jp/img/1079027/27</v>
      </c>
      <c r="D34" s="5" t="s">
        <v>27</v>
      </c>
      <c r="E34" s="5">
        <v>86</v>
      </c>
      <c r="F34" s="5" t="str">
        <f>HYPERLINK("https://rmda.kulib.kyoto-u.ac.jp/item/rb00001159?page=86")</f>
        <v>https://rmda.kulib.kyoto-u.ac.jp/item/rb00001159?page=86</v>
      </c>
      <c r="G34" s="5" t="s">
        <v>27</v>
      </c>
      <c r="H34" s="5">
        <v>108</v>
      </c>
      <c r="I34" s="5" t="str">
        <f>HYPERLINK("https://kokusho.nijl.ac.jp/biblio/100273249/108")</f>
        <v>https://kokusho.nijl.ac.jp/biblio/100273249/108</v>
      </c>
    </row>
    <row r="35" spans="1:9" x14ac:dyDescent="0.4">
      <c r="A35" s="5" t="s">
        <v>28</v>
      </c>
      <c r="B35" s="5">
        <v>28</v>
      </c>
      <c r="C35" s="5" t="str">
        <f>HYPERLINK("https://www.digital.archives.go.jp/img/1079027/28")</f>
        <v>https://www.digital.archives.go.jp/img/1079027/28</v>
      </c>
      <c r="D35" s="5" t="s">
        <v>28</v>
      </c>
      <c r="E35" s="5">
        <v>88</v>
      </c>
      <c r="F35" s="5" t="str">
        <f>HYPERLINK("https://rmda.kulib.kyoto-u.ac.jp/item/rb00001159?page=88")</f>
        <v>https://rmda.kulib.kyoto-u.ac.jp/item/rb00001159?page=88</v>
      </c>
      <c r="G35" s="5" t="s">
        <v>28</v>
      </c>
      <c r="H35" s="5">
        <v>111</v>
      </c>
      <c r="I35" s="5" t="str">
        <f>HYPERLINK("https://kokusho.nijl.ac.jp/biblio/100273249/111")</f>
        <v>https://kokusho.nijl.ac.jp/biblio/100273249/111</v>
      </c>
    </row>
    <row r="36" spans="1:9" x14ac:dyDescent="0.4">
      <c r="A36" s="5" t="s">
        <v>29</v>
      </c>
      <c r="B36" s="5">
        <v>29</v>
      </c>
      <c r="C36" s="5" t="str">
        <f>HYPERLINK("https://www.digital.archives.go.jp/img/1079027/29")</f>
        <v>https://www.digital.archives.go.jp/img/1079027/29</v>
      </c>
      <c r="D36" s="5" t="s">
        <v>29</v>
      </c>
      <c r="E36" s="5">
        <v>91</v>
      </c>
      <c r="F36" s="5" t="str">
        <f>HYPERLINK("https://rmda.kulib.kyoto-u.ac.jp/item/rb00001159?page=91")</f>
        <v>https://rmda.kulib.kyoto-u.ac.jp/item/rb00001159?page=91</v>
      </c>
      <c r="G36" s="5" t="s">
        <v>29</v>
      </c>
      <c r="H36" s="5">
        <v>114</v>
      </c>
      <c r="I36" s="5" t="str">
        <f>HYPERLINK("https://kokusho.nijl.ac.jp/biblio/100273249/114")</f>
        <v>https://kokusho.nijl.ac.jp/biblio/100273249/114</v>
      </c>
    </row>
    <row r="37" spans="1:9" x14ac:dyDescent="0.4">
      <c r="A37" s="5" t="s">
        <v>30</v>
      </c>
      <c r="B37" s="5">
        <v>30</v>
      </c>
      <c r="C37" s="5" t="str">
        <f>HYPERLINK("https://www.digital.archives.go.jp/img/1079027/30")</f>
        <v>https://www.digital.archives.go.jp/img/1079027/30</v>
      </c>
      <c r="D37" s="5" t="s">
        <v>30</v>
      </c>
      <c r="E37" s="5">
        <v>93</v>
      </c>
      <c r="F37" s="5" t="str">
        <f>HYPERLINK("https://rmda.kulib.kyoto-u.ac.jp/item/rb00001159?page=93")</f>
        <v>https://rmda.kulib.kyoto-u.ac.jp/item/rb00001159?page=93</v>
      </c>
      <c r="G37" s="5" t="s">
        <v>30</v>
      </c>
      <c r="H37" s="5">
        <v>116</v>
      </c>
      <c r="I37" s="5" t="str">
        <f>HYPERLINK("https://kokusho.nijl.ac.jp/biblio/100273249/116")</f>
        <v>https://kokusho.nijl.ac.jp/biblio/100273249/116</v>
      </c>
    </row>
    <row r="38" spans="1:9" x14ac:dyDescent="0.4">
      <c r="A38" s="5" t="s">
        <v>31</v>
      </c>
      <c r="B38" s="5">
        <v>30</v>
      </c>
      <c r="C38" s="5" t="str">
        <f>HYPERLINK("https://www.digital.archives.go.jp/img/1079027/30")</f>
        <v>https://www.digital.archives.go.jp/img/1079027/30</v>
      </c>
      <c r="D38" s="5" t="s">
        <v>31</v>
      </c>
      <c r="E38" s="5">
        <v>95</v>
      </c>
      <c r="F38" s="5" t="str">
        <f>HYPERLINK("https://rmda.kulib.kyoto-u.ac.jp/item/rb00001159?page=95")</f>
        <v>https://rmda.kulib.kyoto-u.ac.jp/item/rb00001159?page=95</v>
      </c>
      <c r="G38" s="5" t="s">
        <v>31</v>
      </c>
      <c r="H38" s="5">
        <v>121</v>
      </c>
      <c r="I38" s="5" t="str">
        <f>HYPERLINK("https://kokusho.nijl.ac.jp/biblio/100273249/121")</f>
        <v>https://kokusho.nijl.ac.jp/biblio/100273249/121</v>
      </c>
    </row>
    <row r="39" spans="1:9" x14ac:dyDescent="0.4">
      <c r="A39" s="5" t="s">
        <v>32</v>
      </c>
      <c r="B39" s="5">
        <v>31</v>
      </c>
      <c r="C39" s="5" t="str">
        <f>HYPERLINK("https://www.digital.archives.go.jp/img/1079027/31")</f>
        <v>https://www.digital.archives.go.jp/img/1079027/31</v>
      </c>
      <c r="D39" s="5" t="s">
        <v>32</v>
      </c>
      <c r="E39" s="5">
        <v>97</v>
      </c>
      <c r="F39" s="5" t="str">
        <f>HYPERLINK("https://rmda.kulib.kyoto-u.ac.jp/item/rb00001159?page=97")</f>
        <v>https://rmda.kulib.kyoto-u.ac.jp/item/rb00001159?page=97</v>
      </c>
      <c r="G39" s="5" t="s">
        <v>32</v>
      </c>
      <c r="H39" s="5">
        <v>124</v>
      </c>
      <c r="I39" s="5" t="str">
        <f>HYPERLINK("https://kokusho.nijl.ac.jp/biblio/100273249/124")</f>
        <v>https://kokusho.nijl.ac.jp/biblio/100273249/124</v>
      </c>
    </row>
    <row r="40" spans="1:9" x14ac:dyDescent="0.4">
      <c r="A40" s="5" t="s">
        <v>33</v>
      </c>
      <c r="B40" s="5">
        <v>32</v>
      </c>
      <c r="C40" s="5" t="str">
        <f>HYPERLINK("https://www.digital.archives.go.jp/img/1079027/32")</f>
        <v>https://www.digital.archives.go.jp/img/1079027/32</v>
      </c>
      <c r="D40" s="5" t="s">
        <v>33</v>
      </c>
      <c r="E40" s="5">
        <v>99</v>
      </c>
      <c r="F40" s="5" t="str">
        <f>HYPERLINK("https://rmda.kulib.kyoto-u.ac.jp/item/rb00001159?page=99")</f>
        <v>https://rmda.kulib.kyoto-u.ac.jp/item/rb00001159?page=99</v>
      </c>
      <c r="G40" s="5" t="s">
        <v>33</v>
      </c>
      <c r="H40" s="5">
        <v>126</v>
      </c>
      <c r="I40" s="5" t="str">
        <f>HYPERLINK("https://kokusho.nijl.ac.jp/biblio/100273249/126")</f>
        <v>https://kokusho.nijl.ac.jp/biblio/100273249/126</v>
      </c>
    </row>
    <row r="41" spans="1:9" x14ac:dyDescent="0.4">
      <c r="A41" s="5" t="s">
        <v>34</v>
      </c>
      <c r="B41" s="5">
        <v>33</v>
      </c>
      <c r="C41" s="5" t="str">
        <f>HYPERLINK("https://www.digital.archives.go.jp/img/1079027/33")</f>
        <v>https://www.digital.archives.go.jp/img/1079027/33</v>
      </c>
      <c r="D41" s="5" t="s">
        <v>34</v>
      </c>
      <c r="E41" s="5">
        <v>102</v>
      </c>
      <c r="F41" s="5" t="str">
        <f>HYPERLINK("https://rmda.kulib.kyoto-u.ac.jp/item/rb00001159?page=102")</f>
        <v>https://rmda.kulib.kyoto-u.ac.jp/item/rb00001159?page=102</v>
      </c>
      <c r="G41" s="5" t="s">
        <v>34</v>
      </c>
      <c r="H41" s="5">
        <v>129</v>
      </c>
      <c r="I41" s="5" t="str">
        <f>HYPERLINK("https://kokusho.nijl.ac.jp/biblio/100273249/129")</f>
        <v>https://kokusho.nijl.ac.jp/biblio/100273249/129</v>
      </c>
    </row>
    <row r="42" spans="1:9" x14ac:dyDescent="0.4">
      <c r="A42" s="5" t="s">
        <v>35</v>
      </c>
      <c r="B42" s="5">
        <v>33</v>
      </c>
      <c r="C42" s="5" t="str">
        <f>HYPERLINK("https://www.digital.archives.go.jp/img/1079027/33")</f>
        <v>https://www.digital.archives.go.jp/img/1079027/33</v>
      </c>
      <c r="D42" s="5" t="s">
        <v>35</v>
      </c>
      <c r="E42" s="5">
        <v>103</v>
      </c>
      <c r="F42" s="5" t="str">
        <f>HYPERLINK("https://rmda.kulib.kyoto-u.ac.jp/item/rb00001159?page=103")</f>
        <v>https://rmda.kulib.kyoto-u.ac.jp/item/rb00001159?page=103</v>
      </c>
      <c r="G42" s="5" t="s">
        <v>35</v>
      </c>
      <c r="H42" s="5">
        <v>131</v>
      </c>
      <c r="I42" s="5" t="str">
        <f>HYPERLINK("https://kokusho.nijl.ac.jp/biblio/100273249/131")</f>
        <v>https://kokusho.nijl.ac.jp/biblio/100273249/131</v>
      </c>
    </row>
    <row r="43" spans="1:9" x14ac:dyDescent="0.4">
      <c r="A43" s="5" t="s">
        <v>36</v>
      </c>
      <c r="B43" s="5">
        <v>35</v>
      </c>
      <c r="C43" s="5" t="str">
        <f>HYPERLINK("https://www.digital.archives.go.jp/img/1079027/35")</f>
        <v>https://www.digital.archives.go.jp/img/1079027/35</v>
      </c>
      <c r="D43" s="5" t="s">
        <v>36</v>
      </c>
      <c r="E43" s="5">
        <v>107</v>
      </c>
      <c r="F43" s="5" t="str">
        <f>HYPERLINK("https://rmda.kulib.kyoto-u.ac.jp/item/rb00001159?page=107")</f>
        <v>https://rmda.kulib.kyoto-u.ac.jp/item/rb00001159?page=107</v>
      </c>
      <c r="G43" s="5" t="s">
        <v>36</v>
      </c>
      <c r="H43" s="5">
        <v>136</v>
      </c>
      <c r="I43" s="5" t="str">
        <f>HYPERLINK("https://kokusho.nijl.ac.jp/biblio/100273249/136")</f>
        <v>https://kokusho.nijl.ac.jp/biblio/100273249/136</v>
      </c>
    </row>
    <row r="44" spans="1:9" x14ac:dyDescent="0.4">
      <c r="A44" s="5" t="s">
        <v>37</v>
      </c>
      <c r="B44" s="5">
        <v>35</v>
      </c>
      <c r="C44" s="5" t="str">
        <f>HYPERLINK("https://www.digital.archives.go.jp/img/1079027/35")</f>
        <v>https://www.digital.archives.go.jp/img/1079027/35</v>
      </c>
      <c r="D44" s="5" t="s">
        <v>37</v>
      </c>
      <c r="E44" s="5">
        <v>108</v>
      </c>
      <c r="F44" s="5" t="str">
        <f>HYPERLINK("https://rmda.kulib.kyoto-u.ac.jp/item/rb00001159?page=108")</f>
        <v>https://rmda.kulib.kyoto-u.ac.jp/item/rb00001159?page=108</v>
      </c>
      <c r="G44" s="5" t="s">
        <v>37</v>
      </c>
      <c r="H44" s="5">
        <v>138</v>
      </c>
      <c r="I44" s="5" t="str">
        <f>HYPERLINK("https://kokusho.nijl.ac.jp/biblio/100273249/138")</f>
        <v>https://kokusho.nijl.ac.jp/biblio/100273249/138</v>
      </c>
    </row>
    <row r="45" spans="1:9" x14ac:dyDescent="0.4">
      <c r="A45" s="5" t="s">
        <v>38</v>
      </c>
      <c r="B45" s="5">
        <v>36</v>
      </c>
      <c r="C45" s="5" t="str">
        <f>HYPERLINK("https://www.digital.archives.go.jp/img/1079027/36")</f>
        <v>https://www.digital.archives.go.jp/img/1079027/36</v>
      </c>
      <c r="D45" s="5" t="s">
        <v>38</v>
      </c>
      <c r="E45" s="5">
        <v>109</v>
      </c>
      <c r="F45" s="5" t="str">
        <f>HYPERLINK("https://rmda.kulib.kyoto-u.ac.jp/item/rb00001159?page=109")</f>
        <v>https://rmda.kulib.kyoto-u.ac.jp/item/rb00001159?page=109</v>
      </c>
      <c r="G45" s="5" t="s">
        <v>38</v>
      </c>
      <c r="H45" s="5">
        <v>140</v>
      </c>
      <c r="I45" s="5" t="str">
        <f>HYPERLINK("https://kokusho.nijl.ac.jp/biblio/100273249/140")</f>
        <v>https://kokusho.nijl.ac.jp/biblio/100273249/140</v>
      </c>
    </row>
    <row r="46" spans="1:9" x14ac:dyDescent="0.4">
      <c r="A46" s="5" t="s">
        <v>39</v>
      </c>
      <c r="B46" s="5">
        <v>36</v>
      </c>
      <c r="C46" s="5" t="str">
        <f>HYPERLINK("https://www.digital.archives.go.jp/img/1079027/36")</f>
        <v>https://www.digital.archives.go.jp/img/1079027/36</v>
      </c>
      <c r="D46" s="5" t="s">
        <v>39</v>
      </c>
      <c r="E46" s="5">
        <v>111</v>
      </c>
      <c r="F46" s="5" t="str">
        <f>HYPERLINK("https://rmda.kulib.kyoto-u.ac.jp/item/rb00001159?page=111")</f>
        <v>https://rmda.kulib.kyoto-u.ac.jp/item/rb00001159?page=111</v>
      </c>
      <c r="G46" s="5" t="s">
        <v>39</v>
      </c>
      <c r="H46" s="5">
        <v>141</v>
      </c>
      <c r="I46" s="5" t="str">
        <f>HYPERLINK("https://kokusho.nijl.ac.jp/biblio/100273249/141")</f>
        <v>https://kokusho.nijl.ac.jp/biblio/100273249/141</v>
      </c>
    </row>
    <row r="47" spans="1:9" x14ac:dyDescent="0.4">
      <c r="A47" s="5" t="s">
        <v>40</v>
      </c>
      <c r="B47" s="5">
        <v>36</v>
      </c>
      <c r="C47" s="5" t="str">
        <f>HYPERLINK("https://www.digital.archives.go.jp/img/1079027/36")</f>
        <v>https://www.digital.archives.go.jp/img/1079027/36</v>
      </c>
      <c r="D47" s="5" t="s">
        <v>40</v>
      </c>
      <c r="E47" s="5">
        <v>111</v>
      </c>
      <c r="F47" s="5" t="str">
        <f>HYPERLINK("https://rmda.kulib.kyoto-u.ac.jp/item/rb00001159?page=111")</f>
        <v>https://rmda.kulib.kyoto-u.ac.jp/item/rb00001159?page=111</v>
      </c>
      <c r="G47" s="5" t="s">
        <v>40</v>
      </c>
      <c r="H47" s="5">
        <v>142</v>
      </c>
      <c r="I47" s="5" t="str">
        <f>HYPERLINK("https://kokusho.nijl.ac.jp/biblio/100273249/142")</f>
        <v>https://kokusho.nijl.ac.jp/biblio/100273249/142</v>
      </c>
    </row>
    <row r="48" spans="1:9" x14ac:dyDescent="0.4">
      <c r="A48" s="5" t="s">
        <v>41</v>
      </c>
      <c r="B48" s="5">
        <v>37</v>
      </c>
      <c r="C48" s="5" t="str">
        <f>HYPERLINK("https://www.digital.archives.go.jp/img/1079027/37")</f>
        <v>https://www.digital.archives.go.jp/img/1079027/37</v>
      </c>
      <c r="D48" s="5" t="s">
        <v>41</v>
      </c>
      <c r="E48" s="5">
        <v>114</v>
      </c>
      <c r="F48" s="5" t="str">
        <f>HYPERLINK("https://rmda.kulib.kyoto-u.ac.jp/item/rb00001159?page=114")</f>
        <v>https://rmda.kulib.kyoto-u.ac.jp/item/rb00001159?page=114</v>
      </c>
      <c r="G48" s="5" t="s">
        <v>41</v>
      </c>
      <c r="H48" s="5">
        <v>149</v>
      </c>
      <c r="I48" s="5" t="str">
        <f>HYPERLINK("https://kokusho.nijl.ac.jp/biblio/100273249/149")</f>
        <v>https://kokusho.nijl.ac.jp/biblio/100273249/149</v>
      </c>
    </row>
    <row r="49" spans="1:9" x14ac:dyDescent="0.4">
      <c r="A49" s="5" t="s">
        <v>42</v>
      </c>
      <c r="B49" s="5">
        <v>38</v>
      </c>
      <c r="C49" s="5" t="str">
        <f>HYPERLINK("https://www.digital.archives.go.jp/img/1079027/38")</f>
        <v>https://www.digital.archives.go.jp/img/1079027/38</v>
      </c>
      <c r="D49" s="5" t="s">
        <v>42</v>
      </c>
      <c r="E49" s="5">
        <v>115</v>
      </c>
      <c r="F49" s="5" t="str">
        <f>HYPERLINK("https://rmda.kulib.kyoto-u.ac.jp/item/rb00001159?page=115")</f>
        <v>https://rmda.kulib.kyoto-u.ac.jp/item/rb00001159?page=115</v>
      </c>
      <c r="G49" s="5" t="s">
        <v>42</v>
      </c>
      <c r="H49" s="5">
        <v>151</v>
      </c>
      <c r="I49" s="5" t="str">
        <f>HYPERLINK("https://kokusho.nijl.ac.jp/biblio/100273249/151")</f>
        <v>https://kokusho.nijl.ac.jp/biblio/100273249/151</v>
      </c>
    </row>
    <row r="50" spans="1:9" x14ac:dyDescent="0.4">
      <c r="A50" s="5" t="s">
        <v>43</v>
      </c>
      <c r="B50" s="5">
        <v>38</v>
      </c>
      <c r="C50" s="5" t="str">
        <f>HYPERLINK("https://www.digital.archives.go.jp/img/1079027/38")</f>
        <v>https://www.digital.archives.go.jp/img/1079027/38</v>
      </c>
      <c r="D50" s="5" t="s">
        <v>43</v>
      </c>
      <c r="E50" s="5">
        <v>116</v>
      </c>
      <c r="F50" s="5" t="str">
        <f>HYPERLINK("https://rmda.kulib.kyoto-u.ac.jp/item/rb00001159?page=116")</f>
        <v>https://rmda.kulib.kyoto-u.ac.jp/item/rb00001159?page=116</v>
      </c>
      <c r="G50" s="5" t="s">
        <v>43</v>
      </c>
      <c r="H50" s="5">
        <v>152</v>
      </c>
      <c r="I50" s="5" t="str">
        <f>HYPERLINK("https://kokusho.nijl.ac.jp/biblio/100273249/152")</f>
        <v>https://kokusho.nijl.ac.jp/biblio/100273249/152</v>
      </c>
    </row>
    <row r="51" spans="1:9" x14ac:dyDescent="0.4">
      <c r="A51" s="5" t="s">
        <v>44</v>
      </c>
      <c r="B51" s="5">
        <v>38</v>
      </c>
      <c r="C51" s="5" t="str">
        <f>HYPERLINK("https://www.digital.archives.go.jp/img/1079027/38")</f>
        <v>https://www.digital.archives.go.jp/img/1079027/38</v>
      </c>
      <c r="D51" s="5" t="s">
        <v>44</v>
      </c>
      <c r="E51" s="5">
        <v>117</v>
      </c>
      <c r="F51" s="5" t="str">
        <f>HYPERLINK("https://rmda.kulib.kyoto-u.ac.jp/item/rb00001159?page=117")</f>
        <v>https://rmda.kulib.kyoto-u.ac.jp/item/rb00001159?page=117</v>
      </c>
      <c r="G51" s="5" t="s">
        <v>44</v>
      </c>
      <c r="H51" s="5">
        <v>153</v>
      </c>
      <c r="I51" s="5" t="str">
        <f>HYPERLINK("https://kokusho.nijl.ac.jp/biblio/100273249/153")</f>
        <v>https://kokusho.nijl.ac.jp/biblio/100273249/153</v>
      </c>
    </row>
    <row r="52" spans="1:9" x14ac:dyDescent="0.4">
      <c r="A52" s="5" t="s">
        <v>45</v>
      </c>
      <c r="B52" s="5">
        <v>39</v>
      </c>
      <c r="C52" s="5" t="str">
        <f>HYPERLINK("https://www.digital.archives.go.jp/img/1079027/39")</f>
        <v>https://www.digital.archives.go.jp/img/1079027/39</v>
      </c>
      <c r="D52" s="5" t="s">
        <v>45</v>
      </c>
      <c r="E52" s="5">
        <v>119</v>
      </c>
      <c r="F52" s="5" t="str">
        <f>HYPERLINK("https://rmda.kulib.kyoto-u.ac.jp/item/rb00001159?page=119")</f>
        <v>https://rmda.kulib.kyoto-u.ac.jp/item/rb00001159?page=119</v>
      </c>
      <c r="G52" s="5" t="s">
        <v>45</v>
      </c>
      <c r="H52" s="5">
        <v>156</v>
      </c>
      <c r="I52" s="5" t="str">
        <f>HYPERLINK("https://kokusho.nijl.ac.jp/biblio/100273249/156")</f>
        <v>https://kokusho.nijl.ac.jp/biblio/100273249/156</v>
      </c>
    </row>
    <row r="53" spans="1:9" x14ac:dyDescent="0.4">
      <c r="A53" s="5" t="s">
        <v>46</v>
      </c>
      <c r="B53" s="5">
        <v>40</v>
      </c>
      <c r="C53" s="5" t="str">
        <f>HYPERLINK("https://www.digital.archives.go.jp/img/1079027/40")</f>
        <v>https://www.digital.archives.go.jp/img/1079027/40</v>
      </c>
      <c r="D53" s="5" t="s">
        <v>46</v>
      </c>
      <c r="E53" s="5">
        <v>120</v>
      </c>
      <c r="F53" s="5" t="str">
        <f>HYPERLINK("https://rmda.kulib.kyoto-u.ac.jp/item/rb00001159?page=120")</f>
        <v>https://rmda.kulib.kyoto-u.ac.jp/item/rb00001159?page=120</v>
      </c>
      <c r="G53" s="5" t="s">
        <v>46</v>
      </c>
      <c r="H53" s="5">
        <v>159</v>
      </c>
      <c r="I53" s="5" t="str">
        <f>HYPERLINK("https://kokusho.nijl.ac.jp/biblio/100273249/159")</f>
        <v>https://kokusho.nijl.ac.jp/biblio/100273249/159</v>
      </c>
    </row>
    <row r="54" spans="1:9" x14ac:dyDescent="0.4">
      <c r="A54" s="5" t="s">
        <v>47</v>
      </c>
      <c r="B54" s="5">
        <v>41</v>
      </c>
      <c r="C54" s="5" t="str">
        <f>HYPERLINK("https://www.digital.archives.go.jp/img/1079027/41")</f>
        <v>https://www.digital.archives.go.jp/img/1079027/41</v>
      </c>
      <c r="D54" s="5" t="s">
        <v>47</v>
      </c>
      <c r="E54" s="5">
        <v>122</v>
      </c>
      <c r="F54" s="5" t="str">
        <f>HYPERLINK("https://rmda.kulib.kyoto-u.ac.jp/item/rb00001159?page=122")</f>
        <v>https://rmda.kulib.kyoto-u.ac.jp/item/rb00001159?page=122</v>
      </c>
      <c r="G54" s="5" t="s">
        <v>47</v>
      </c>
      <c r="H54" s="5">
        <v>162</v>
      </c>
      <c r="I54" s="5" t="str">
        <f>HYPERLINK("https://kokusho.nijl.ac.jp/biblio/100273249/162")</f>
        <v>https://kokusho.nijl.ac.jp/biblio/100273249/162</v>
      </c>
    </row>
    <row r="55" spans="1:9" x14ac:dyDescent="0.4">
      <c r="A55" s="5" t="s">
        <v>48</v>
      </c>
      <c r="B55" s="5">
        <v>41</v>
      </c>
      <c r="C55" s="5" t="str">
        <f>HYPERLINK("https://www.digital.archives.go.jp/img/1079027/41")</f>
        <v>https://www.digital.archives.go.jp/img/1079027/41</v>
      </c>
      <c r="D55" s="5" t="s">
        <v>48</v>
      </c>
      <c r="E55" s="5">
        <v>123</v>
      </c>
      <c r="F55" s="5" t="str">
        <f>HYPERLINK("https://rmda.kulib.kyoto-u.ac.jp/item/rb00001159?page=123")</f>
        <v>https://rmda.kulib.kyoto-u.ac.jp/item/rb00001159?page=123</v>
      </c>
      <c r="G55" s="5" t="s">
        <v>48</v>
      </c>
      <c r="H55" s="5">
        <v>163</v>
      </c>
      <c r="I55" s="5" t="str">
        <f>HYPERLINK("https://kokusho.nijl.ac.jp/biblio/100273249/163")</f>
        <v>https://kokusho.nijl.ac.jp/biblio/100273249/163</v>
      </c>
    </row>
    <row r="56" spans="1:9" x14ac:dyDescent="0.4">
      <c r="A56" s="5" t="s">
        <v>49</v>
      </c>
      <c r="B56" s="5">
        <v>41</v>
      </c>
      <c r="C56" s="5" t="str">
        <f>HYPERLINK("https://www.digital.archives.go.jp/img/1079027/41")</f>
        <v>https://www.digital.archives.go.jp/img/1079027/41</v>
      </c>
      <c r="D56" s="6" t="s">
        <v>74</v>
      </c>
      <c r="E56" s="5">
        <v>124</v>
      </c>
      <c r="F56" s="5" t="str">
        <f>HYPERLINK("https://rmda.kulib.kyoto-u.ac.jp/item/rb00001159?page=124")</f>
        <v>https://rmda.kulib.kyoto-u.ac.jp/item/rb00001159?page=124</v>
      </c>
      <c r="G56" s="6" t="s">
        <v>92</v>
      </c>
      <c r="H56" s="5">
        <v>164</v>
      </c>
      <c r="I56" s="5" t="str">
        <f>HYPERLINK("https://kokusho.nijl.ac.jp/biblio/100273249/164")</f>
        <v>https://kokusho.nijl.ac.jp/biblio/100273249/164</v>
      </c>
    </row>
    <row r="57" spans="1:9" x14ac:dyDescent="0.4">
      <c r="A57" s="5" t="s">
        <v>50</v>
      </c>
      <c r="B57" s="5">
        <v>41</v>
      </c>
      <c r="C57" s="5" t="str">
        <f>HYPERLINK("https://www.digital.archives.go.jp/img/1079027/41")</f>
        <v>https://www.digital.archives.go.jp/img/1079027/41</v>
      </c>
      <c r="D57" s="5" t="s">
        <v>50</v>
      </c>
      <c r="E57" s="5">
        <v>125</v>
      </c>
      <c r="F57" s="5" t="str">
        <f>HYPERLINK("https://rmda.kulib.kyoto-u.ac.jp/item/rb00001159?page=125")</f>
        <v>https://rmda.kulib.kyoto-u.ac.jp/item/rb00001159?page=125</v>
      </c>
      <c r="G57" s="5" t="s">
        <v>50</v>
      </c>
      <c r="H57" s="5">
        <v>165</v>
      </c>
      <c r="I57" s="5" t="str">
        <f>HYPERLINK("https://kokusho.nijl.ac.jp/biblio/100273249/165")</f>
        <v>https://kokusho.nijl.ac.jp/biblio/100273249/165</v>
      </c>
    </row>
    <row r="58" spans="1:9" x14ac:dyDescent="0.4">
      <c r="A58" s="5" t="s">
        <v>51</v>
      </c>
      <c r="B58" s="5">
        <v>43</v>
      </c>
      <c r="C58" s="5" t="str">
        <f>HYPERLINK("https://www.digital.archives.go.jp/img/1079027/43")</f>
        <v>https://www.digital.archives.go.jp/img/1079027/43</v>
      </c>
      <c r="D58" s="5" t="s">
        <v>51</v>
      </c>
      <c r="E58" s="5">
        <v>128</v>
      </c>
      <c r="F58" s="5" t="str">
        <f>HYPERLINK("https://rmda.kulib.kyoto-u.ac.jp/item/rb00001159?page=128")</f>
        <v>https://rmda.kulib.kyoto-u.ac.jp/item/rb00001159?page=128</v>
      </c>
      <c r="G58" s="5" t="s">
        <v>51</v>
      </c>
      <c r="H58" s="5">
        <v>170</v>
      </c>
      <c r="I58" s="5" t="str">
        <f>HYPERLINK("https://kokusho.nijl.ac.jp/biblio/100273249/170")</f>
        <v>https://kokusho.nijl.ac.jp/biblio/100273249/170</v>
      </c>
    </row>
    <row r="59" spans="1:9" x14ac:dyDescent="0.4">
      <c r="A59" s="5" t="s">
        <v>52</v>
      </c>
      <c r="B59" s="5">
        <v>43</v>
      </c>
      <c r="C59" s="5" t="str">
        <f>HYPERLINK("https://www.digital.archives.go.jp/img/1079027/43")</f>
        <v>https://www.digital.archives.go.jp/img/1079027/43</v>
      </c>
      <c r="D59" s="5" t="s">
        <v>52</v>
      </c>
      <c r="E59" s="5">
        <v>129</v>
      </c>
      <c r="F59" s="5" t="str">
        <f>HYPERLINK("https://rmda.kulib.kyoto-u.ac.jp/item/rb00001159?page=129")</f>
        <v>https://rmda.kulib.kyoto-u.ac.jp/item/rb00001159?page=129</v>
      </c>
      <c r="G59" s="5" t="s">
        <v>52</v>
      </c>
      <c r="H59" s="5">
        <v>171</v>
      </c>
      <c r="I59" s="5" t="str">
        <f>HYPERLINK("https://kokusho.nijl.ac.jp/biblio/100273249/171")</f>
        <v>https://kokusho.nijl.ac.jp/biblio/100273249/171</v>
      </c>
    </row>
    <row r="60" spans="1:9" x14ac:dyDescent="0.4">
      <c r="A60" s="5" t="s">
        <v>53</v>
      </c>
      <c r="B60" s="5">
        <v>43</v>
      </c>
      <c r="C60" s="5" t="str">
        <f>HYPERLINK("https://www.digital.archives.go.jp/img/1079027/43")</f>
        <v>https://www.digital.archives.go.jp/img/1079027/43</v>
      </c>
      <c r="D60" s="5" t="s">
        <v>53</v>
      </c>
      <c r="E60" s="5">
        <v>130</v>
      </c>
      <c r="F60" s="5" t="str">
        <f>HYPERLINK("https://rmda.kulib.kyoto-u.ac.jp/item/rb00001159?page=130")</f>
        <v>https://rmda.kulib.kyoto-u.ac.jp/item/rb00001159?page=130</v>
      </c>
      <c r="G60" s="5" t="s">
        <v>53</v>
      </c>
      <c r="H60" s="5">
        <v>176</v>
      </c>
      <c r="I60" s="5" t="str">
        <f>HYPERLINK("https://kokusho.nijl.ac.jp/biblio/100273249/176")</f>
        <v>https://kokusho.nijl.ac.jp/biblio/100273249/176</v>
      </c>
    </row>
    <row r="61" spans="1:9" x14ac:dyDescent="0.4">
      <c r="A61" s="5" t="s">
        <v>54</v>
      </c>
      <c r="B61" s="5">
        <v>44</v>
      </c>
      <c r="C61" s="5" t="str">
        <f>HYPERLINK("https://www.digital.archives.go.jp/img/1079027/44")</f>
        <v>https://www.digital.archives.go.jp/img/1079027/44</v>
      </c>
      <c r="D61" s="5" t="s">
        <v>54</v>
      </c>
      <c r="E61" s="5">
        <v>131</v>
      </c>
      <c r="F61" s="5" t="str">
        <f>HYPERLINK("https://rmda.kulib.kyoto-u.ac.jp/item/rb00001159?page=131")</f>
        <v>https://rmda.kulib.kyoto-u.ac.jp/item/rb00001159?page=131</v>
      </c>
      <c r="G61" s="5" t="s">
        <v>54</v>
      </c>
      <c r="H61" s="5">
        <v>178</v>
      </c>
      <c r="I61" s="5" t="str">
        <f>HYPERLINK("https://kokusho.nijl.ac.jp/biblio/100273249/178")</f>
        <v>https://kokusho.nijl.ac.jp/biblio/100273249/178</v>
      </c>
    </row>
    <row r="62" spans="1:9" x14ac:dyDescent="0.4">
      <c r="A62" s="5" t="s">
        <v>55</v>
      </c>
      <c r="B62" s="5">
        <v>44</v>
      </c>
      <c r="C62" s="5" t="str">
        <f>HYPERLINK("https://www.digital.archives.go.jp/img/1079027/44")</f>
        <v>https://www.digital.archives.go.jp/img/1079027/44</v>
      </c>
      <c r="D62" s="5" t="s">
        <v>55</v>
      </c>
      <c r="E62" s="5">
        <v>132</v>
      </c>
      <c r="F62" s="5" t="str">
        <f>HYPERLINK("https://rmda.kulib.kyoto-u.ac.jp/item/rb00001159?page=132")</f>
        <v>https://rmda.kulib.kyoto-u.ac.jp/item/rb00001159?page=132</v>
      </c>
      <c r="G62" s="5" t="s">
        <v>55</v>
      </c>
      <c r="H62" s="5">
        <v>179</v>
      </c>
      <c r="I62" s="5" t="str">
        <f>HYPERLINK("https://kokusho.nijl.ac.jp/biblio/100273249/179")</f>
        <v>https://kokusho.nijl.ac.jp/biblio/100273249/179</v>
      </c>
    </row>
    <row r="63" spans="1:9" x14ac:dyDescent="0.4">
      <c r="A63" s="5" t="s">
        <v>56</v>
      </c>
      <c r="B63" s="5">
        <v>44</v>
      </c>
      <c r="C63" s="5" t="str">
        <f>HYPERLINK("https://www.digital.archives.go.jp/img/1079027/44")</f>
        <v>https://www.digital.archives.go.jp/img/1079027/44</v>
      </c>
      <c r="D63" s="5" t="s">
        <v>56</v>
      </c>
      <c r="E63" s="5">
        <v>133</v>
      </c>
      <c r="F63" s="5" t="str">
        <f>HYPERLINK("https://rmda.kulib.kyoto-u.ac.jp/item/rb00001159?page=133")</f>
        <v>https://rmda.kulib.kyoto-u.ac.jp/item/rb00001159?page=133</v>
      </c>
      <c r="G63" s="5" t="s">
        <v>56</v>
      </c>
      <c r="H63" s="5">
        <v>180</v>
      </c>
      <c r="I63" s="5" t="str">
        <f>HYPERLINK("https://kokusho.nijl.ac.jp/biblio/100273249/180")</f>
        <v>https://kokusho.nijl.ac.jp/biblio/100273249/180</v>
      </c>
    </row>
    <row r="64" spans="1:9" x14ac:dyDescent="0.4">
      <c r="A64" s="5" t="s">
        <v>57</v>
      </c>
      <c r="B64" s="5">
        <v>45</v>
      </c>
      <c r="C64" s="5" t="str">
        <f>HYPERLINK("https://www.digital.archives.go.jp/img/1079027/45")</f>
        <v>https://www.digital.archives.go.jp/img/1079027/45</v>
      </c>
      <c r="D64" s="5" t="s">
        <v>57</v>
      </c>
      <c r="E64" s="5">
        <v>134</v>
      </c>
      <c r="F64" s="5" t="str">
        <f>HYPERLINK("https://rmda.kulib.kyoto-u.ac.jp/item/rb00001159?page=134")</f>
        <v>https://rmda.kulib.kyoto-u.ac.jp/item/rb00001159?page=134</v>
      </c>
      <c r="G64" s="5" t="s">
        <v>57</v>
      </c>
      <c r="H64" s="5">
        <v>182</v>
      </c>
      <c r="I64" s="5" t="str">
        <f>HYPERLINK("https://kokusho.nijl.ac.jp/biblio/100273249/182")</f>
        <v>https://kokusho.nijl.ac.jp/biblio/100273249/182</v>
      </c>
    </row>
    <row r="65" spans="1:9" x14ac:dyDescent="0.4">
      <c r="A65" s="5" t="s">
        <v>58</v>
      </c>
      <c r="B65" s="5">
        <v>46</v>
      </c>
      <c r="C65" s="5" t="str">
        <f>HYPERLINK("https://www.digital.archives.go.jp/img/1079027/46")</f>
        <v>https://www.digital.archives.go.jp/img/1079027/46</v>
      </c>
      <c r="D65" s="5" t="s">
        <v>58</v>
      </c>
      <c r="E65" s="5">
        <v>137</v>
      </c>
      <c r="F65" s="5" t="str">
        <f>HYPERLINK("https://rmda.kulib.kyoto-u.ac.jp/item/rb00001159?page=137")</f>
        <v>https://rmda.kulib.kyoto-u.ac.jp/item/rb00001159?page=137</v>
      </c>
      <c r="G65" s="5" t="s">
        <v>58</v>
      </c>
      <c r="H65" s="5">
        <v>186</v>
      </c>
      <c r="I65" s="5" t="str">
        <f>HYPERLINK("https://kokusho.nijl.ac.jp/biblio/100273249/186")</f>
        <v>https://kokusho.nijl.ac.jp/biblio/100273249/186</v>
      </c>
    </row>
    <row r="66" spans="1:9" x14ac:dyDescent="0.4">
      <c r="A66" s="5" t="s">
        <v>59</v>
      </c>
      <c r="B66" s="5">
        <v>46</v>
      </c>
      <c r="C66" s="5" t="str">
        <f>HYPERLINK("https://www.digital.archives.go.jp/img/1079027/46")</f>
        <v>https://www.digital.archives.go.jp/img/1079027/46</v>
      </c>
      <c r="D66" s="5" t="s">
        <v>59</v>
      </c>
      <c r="E66" s="5">
        <v>138</v>
      </c>
      <c r="F66" s="5" t="str">
        <f>HYPERLINK("https://rmda.kulib.kyoto-u.ac.jp/item/rb00001159?page=138")</f>
        <v>https://rmda.kulib.kyoto-u.ac.jp/item/rb00001159?page=138</v>
      </c>
      <c r="G66" s="5" t="s">
        <v>59</v>
      </c>
      <c r="H66" s="5">
        <v>187</v>
      </c>
      <c r="I66" s="5" t="str">
        <f>HYPERLINK("https://kokusho.nijl.ac.jp/biblio/100273249/187")</f>
        <v>https://kokusho.nijl.ac.jp/biblio/100273249/187</v>
      </c>
    </row>
    <row r="67" spans="1:9" x14ac:dyDescent="0.4">
      <c r="A67" s="5" t="s">
        <v>60</v>
      </c>
      <c r="B67" s="5">
        <v>47</v>
      </c>
      <c r="C67" s="5" t="str">
        <f>HYPERLINK("https://www.digital.archives.go.jp/img/1079027/47")</f>
        <v>https://www.digital.archives.go.jp/img/1079027/47</v>
      </c>
      <c r="D67" s="5" t="s">
        <v>60</v>
      </c>
      <c r="E67" s="5">
        <v>140</v>
      </c>
      <c r="F67" s="5" t="str">
        <f>HYPERLINK("https://rmda.kulib.kyoto-u.ac.jp/item/rb00001159?page=140")</f>
        <v>https://rmda.kulib.kyoto-u.ac.jp/item/rb00001159?page=140</v>
      </c>
      <c r="G67" s="5" t="s">
        <v>60</v>
      </c>
      <c r="H67" s="5">
        <v>190</v>
      </c>
      <c r="I67" s="5" t="str">
        <f>HYPERLINK("https://kokusho.nijl.ac.jp/biblio/100273249/190")</f>
        <v>https://kokusho.nijl.ac.jp/biblio/100273249/190</v>
      </c>
    </row>
    <row r="68" spans="1:9" x14ac:dyDescent="0.4">
      <c r="A68" s="5" t="s">
        <v>61</v>
      </c>
      <c r="B68" s="5">
        <v>47</v>
      </c>
      <c r="C68" s="5" t="str">
        <f>HYPERLINK("https://www.digital.archives.go.jp/img/1079027/47")</f>
        <v>https://www.digital.archives.go.jp/img/1079027/47</v>
      </c>
      <c r="D68" s="5" t="s">
        <v>61</v>
      </c>
      <c r="E68" s="5">
        <v>141</v>
      </c>
      <c r="F68" s="5" t="str">
        <f>HYPERLINK("https://rmda.kulib.kyoto-u.ac.jp/item/rb00001159?page=141")</f>
        <v>https://rmda.kulib.kyoto-u.ac.jp/item/rb00001159?page=141</v>
      </c>
      <c r="G68" s="5" t="s">
        <v>61</v>
      </c>
      <c r="H68" s="5">
        <v>191</v>
      </c>
      <c r="I68" s="5" t="str">
        <f>HYPERLINK("https://kokusho.nijl.ac.jp/biblio/100273249/191")</f>
        <v>https://kokusho.nijl.ac.jp/biblio/100273249/191</v>
      </c>
    </row>
    <row r="69" spans="1:9" x14ac:dyDescent="0.4">
      <c r="A69" s="5" t="s">
        <v>69</v>
      </c>
      <c r="B69" s="5">
        <v>48</v>
      </c>
      <c r="C69" s="5" t="str">
        <f>HYPERLINK("https://www.digital.archives.go.jp/img/1079027/48")</f>
        <v>https://www.digital.archives.go.jp/img/1079027/48</v>
      </c>
      <c r="D69" s="5" t="s">
        <v>69</v>
      </c>
      <c r="E69" s="5">
        <v>143</v>
      </c>
      <c r="F69" s="5" t="str">
        <f>HYPERLINK("https://rmda.kulib.kyoto-u.ac.jp/item/rb00001159?page=143")</f>
        <v>https://rmda.kulib.kyoto-u.ac.jp/item/rb00001159?page=143</v>
      </c>
      <c r="G69" s="5" t="s">
        <v>69</v>
      </c>
      <c r="H69" s="5">
        <v>198</v>
      </c>
      <c r="I69" s="5" t="str">
        <f>HYPERLINK("https://kokusho.nijl.ac.jp/biblio/100273249/198")</f>
        <v>https://kokusho.nijl.ac.jp/biblio/100273249/198</v>
      </c>
    </row>
    <row r="70" spans="1:9" x14ac:dyDescent="0.4">
      <c r="A70" s="5" t="s">
        <v>75</v>
      </c>
      <c r="B70" s="5">
        <v>49</v>
      </c>
      <c r="C70" s="5" t="str">
        <f>HYPERLINK("https://www.digital.archives.go.jp/img/1079027/49")</f>
        <v>https://www.digital.archives.go.jp/img/1079027/49</v>
      </c>
      <c r="D70" s="5" t="s">
        <v>75</v>
      </c>
      <c r="E70" s="5">
        <v>146</v>
      </c>
      <c r="F70" s="5" t="str">
        <f>HYPERLINK("https://rmda.kulib.kyoto-u.ac.jp/item/rb00001159?page=146")</f>
        <v>https://rmda.kulib.kyoto-u.ac.jp/item/rb00001159?page=146</v>
      </c>
      <c r="G70" s="5" t="s">
        <v>75</v>
      </c>
      <c r="H70" s="5">
        <v>202</v>
      </c>
      <c r="I70" s="5" t="str">
        <f>HYPERLINK("https://kokusho.nijl.ac.jp/biblio/100273249/202")</f>
        <v>https://kokusho.nijl.ac.jp/biblio/100273249/202</v>
      </c>
    </row>
    <row r="71" spans="1:9" x14ac:dyDescent="0.4">
      <c r="A71" s="5" t="s">
        <v>62</v>
      </c>
      <c r="B71" s="5">
        <v>50</v>
      </c>
      <c r="C71" s="5" t="str">
        <f>HYPERLINK("https://www.digital.archives.go.jp/img/1079027/50")</f>
        <v>https://www.digital.archives.go.jp/img/1079027/50</v>
      </c>
      <c r="D71" s="5" t="s">
        <v>62</v>
      </c>
      <c r="E71" s="5">
        <v>147</v>
      </c>
      <c r="F71" s="5" t="str">
        <f>HYPERLINK("https://rmda.kulib.kyoto-u.ac.jp/item/rb00001159?page=147")</f>
        <v>https://rmda.kulib.kyoto-u.ac.jp/item/rb00001159?page=147</v>
      </c>
      <c r="G71" s="5" t="s">
        <v>62</v>
      </c>
      <c r="H71" s="5">
        <v>205</v>
      </c>
      <c r="I71" s="5" t="str">
        <f>HYPERLINK("https://kokusho.nijl.ac.jp/biblio/100273249/205")</f>
        <v>https://kokusho.nijl.ac.jp/biblio/100273249/205</v>
      </c>
    </row>
    <row r="72" spans="1:9" x14ac:dyDescent="0.4">
      <c r="A72" s="5" t="s">
        <v>63</v>
      </c>
      <c r="B72" s="5">
        <v>50</v>
      </c>
      <c r="C72" s="5" t="str">
        <f>HYPERLINK("https://www.digital.archives.go.jp/img/1079027/50")</f>
        <v>https://www.digital.archives.go.jp/img/1079027/50</v>
      </c>
      <c r="D72" s="5" t="s">
        <v>63</v>
      </c>
      <c r="E72" s="5">
        <v>148</v>
      </c>
      <c r="F72" s="5" t="str">
        <f>HYPERLINK("https://rmda.kulib.kyoto-u.ac.jp/item/rb00001159?page=148")</f>
        <v>https://rmda.kulib.kyoto-u.ac.jp/item/rb00001159?page=148</v>
      </c>
      <c r="G72" s="5" t="s">
        <v>63</v>
      </c>
      <c r="H72" s="5">
        <v>206</v>
      </c>
      <c r="I72" s="5" t="str">
        <f>HYPERLINK("https://kokusho.nijl.ac.jp/biblio/100273249/206")</f>
        <v>https://kokusho.nijl.ac.jp/biblio/100273249/206</v>
      </c>
    </row>
    <row r="73" spans="1:9" x14ac:dyDescent="0.4">
      <c r="A73" s="5" t="s">
        <v>76</v>
      </c>
      <c r="B73" s="5">
        <v>51</v>
      </c>
      <c r="C73" s="5" t="str">
        <f>HYPERLINK("https://www.digital.archives.go.jp/img/1079027/51")</f>
        <v>https://www.digital.archives.go.jp/img/1079027/51</v>
      </c>
      <c r="D73" s="5" t="s">
        <v>76</v>
      </c>
      <c r="E73" s="5">
        <v>150</v>
      </c>
      <c r="F73" s="5" t="str">
        <f>HYPERLINK("https://rmda.kulib.kyoto-u.ac.jp/item/rb00001159?page=150")</f>
        <v>https://rmda.kulib.kyoto-u.ac.jp/item/rb00001159?page=150</v>
      </c>
      <c r="G73" s="5" t="s">
        <v>76</v>
      </c>
      <c r="H73" s="5">
        <v>209</v>
      </c>
      <c r="I73" s="5" t="str">
        <f>HYPERLINK("https://kokusho.nijl.ac.jp/biblio/100273249/209")</f>
        <v>https://kokusho.nijl.ac.jp/biblio/100273249/209</v>
      </c>
    </row>
    <row r="74" spans="1:9" x14ac:dyDescent="0.4">
      <c r="A74" s="5" t="s">
        <v>77</v>
      </c>
      <c r="B74" s="5">
        <v>51</v>
      </c>
      <c r="C74" s="5" t="str">
        <f>HYPERLINK("https://www.digital.archives.go.jp/img/1079027/51")</f>
        <v>https://www.digital.archives.go.jp/img/1079027/51</v>
      </c>
      <c r="D74" s="5" t="s">
        <v>77</v>
      </c>
      <c r="E74" s="5">
        <v>151</v>
      </c>
      <c r="F74" s="5" t="str">
        <f>HYPERLINK("https://rmda.kulib.kyoto-u.ac.jp/item/rb00001159?page=151")</f>
        <v>https://rmda.kulib.kyoto-u.ac.jp/item/rb00001159?page=151</v>
      </c>
      <c r="G74" s="5" t="s">
        <v>77</v>
      </c>
      <c r="H74" s="5">
        <v>211</v>
      </c>
      <c r="I74" s="5" t="str">
        <f>HYPERLINK("https://kokusho.nijl.ac.jp/biblio/100273249/211")</f>
        <v>https://kokusho.nijl.ac.jp/biblio/100273249/211</v>
      </c>
    </row>
    <row r="75" spans="1:9" x14ac:dyDescent="0.4">
      <c r="A75" s="5" t="s">
        <v>64</v>
      </c>
      <c r="B75" s="5">
        <v>51</v>
      </c>
      <c r="C75" s="5" t="str">
        <f>HYPERLINK("https://www.digital.archives.go.jp/img/1079027/51")</f>
        <v>https://www.digital.archives.go.jp/img/1079027/51</v>
      </c>
      <c r="D75" s="5" t="s">
        <v>64</v>
      </c>
      <c r="E75" s="5">
        <v>151</v>
      </c>
      <c r="F75" s="5" t="str">
        <f>HYPERLINK("https://rmda.kulib.kyoto-u.ac.jp/item/rb00001159?page=151")</f>
        <v>https://rmda.kulib.kyoto-u.ac.jp/item/rb00001159?page=151</v>
      </c>
      <c r="G75" s="5" t="s">
        <v>64</v>
      </c>
      <c r="H75" s="5">
        <v>212</v>
      </c>
      <c r="I75" s="5" t="str">
        <f>HYPERLINK("https://kokusho.nijl.ac.jp/biblio/100273249/212")</f>
        <v>https://kokusho.nijl.ac.jp/biblio/100273249/212</v>
      </c>
    </row>
    <row r="76" spans="1:9" x14ac:dyDescent="0.4">
      <c r="A76" s="5" t="s">
        <v>78</v>
      </c>
      <c r="B76" s="5">
        <v>52</v>
      </c>
      <c r="C76" s="5" t="str">
        <f>HYPERLINK("https://www.digital.archives.go.jp/img/1079027/52")</f>
        <v>https://www.digital.archives.go.jp/img/1079027/52</v>
      </c>
      <c r="D76" s="5" t="s">
        <v>78</v>
      </c>
      <c r="E76" s="5">
        <v>152</v>
      </c>
      <c r="F76" s="5" t="str">
        <f>HYPERLINK("https://rmda.kulib.kyoto-u.ac.jp/item/rb00001159?page=152")</f>
        <v>https://rmda.kulib.kyoto-u.ac.jp/item/rb00001159?page=152</v>
      </c>
      <c r="G76" s="5" t="s">
        <v>78</v>
      </c>
      <c r="H76" s="5">
        <v>212</v>
      </c>
      <c r="I76" s="5" t="str">
        <f>HYPERLINK("https://kokusho.nijl.ac.jp/biblio/100273249/212")</f>
        <v>https://kokusho.nijl.ac.jp/biblio/100273249/212</v>
      </c>
    </row>
    <row r="77" spans="1:9" x14ac:dyDescent="0.4">
      <c r="A77" s="5" t="s">
        <v>65</v>
      </c>
      <c r="B77" s="5">
        <v>52</v>
      </c>
      <c r="C77" s="5" t="str">
        <f>HYPERLINK("https://www.digital.archives.go.jp/img/1079027/52")</f>
        <v>https://www.digital.archives.go.jp/img/1079027/52</v>
      </c>
      <c r="D77" s="5" t="s">
        <v>65</v>
      </c>
      <c r="E77" s="5">
        <v>152</v>
      </c>
      <c r="F77" s="5" t="str">
        <f>HYPERLINK("https://rmda.kulib.kyoto-u.ac.jp/item/rb00001159?page=152")</f>
        <v>https://rmda.kulib.kyoto-u.ac.jp/item/rb00001159?page=152</v>
      </c>
      <c r="G77" s="5" t="s">
        <v>65</v>
      </c>
      <c r="H77" s="5">
        <v>213</v>
      </c>
      <c r="I77" s="5" t="str">
        <f>HYPERLINK("https://kokusho.nijl.ac.jp/biblio/100273249/213")</f>
        <v>https://kokusho.nijl.ac.jp/biblio/100273249/213</v>
      </c>
    </row>
    <row r="78" spans="1:9" x14ac:dyDescent="0.4">
      <c r="A78" s="5" t="s">
        <v>66</v>
      </c>
      <c r="B78" s="5">
        <v>52</v>
      </c>
      <c r="C78" s="5" t="str">
        <f>HYPERLINK("https://www.digital.archives.go.jp/img/1079027/52")</f>
        <v>https://www.digital.archives.go.jp/img/1079027/52</v>
      </c>
      <c r="D78" s="5" t="s">
        <v>66</v>
      </c>
      <c r="E78" s="5">
        <v>153</v>
      </c>
      <c r="F78" s="5" t="str">
        <f>HYPERLINK("https://rmda.kulib.kyoto-u.ac.jp/item/rb00001159?page=153")</f>
        <v>https://rmda.kulib.kyoto-u.ac.jp/item/rb00001159?page=153</v>
      </c>
      <c r="G78" s="5" t="s">
        <v>66</v>
      </c>
      <c r="H78" s="5">
        <v>215</v>
      </c>
      <c r="I78" s="5" t="str">
        <f>HYPERLINK("https://kokusho.nijl.ac.jp/biblio/100273249/215")</f>
        <v>https://kokusho.nijl.ac.jp/biblio/100273249/215</v>
      </c>
    </row>
    <row r="79" spans="1:9" x14ac:dyDescent="0.4">
      <c r="A79" s="5" t="s">
        <v>70</v>
      </c>
      <c r="B79" s="5">
        <v>52</v>
      </c>
      <c r="C79" s="5" t="str">
        <f>HYPERLINK("https://www.digital.archives.go.jp/img/1079027/52")</f>
        <v>https://www.digital.archives.go.jp/img/1079027/52</v>
      </c>
      <c r="D79" s="5" t="s">
        <v>70</v>
      </c>
      <c r="E79" s="5">
        <v>153</v>
      </c>
      <c r="F79" s="5" t="str">
        <f>HYPERLINK("https://rmda.kulib.kyoto-u.ac.jp/item/rb00001159?page=153")</f>
        <v>https://rmda.kulib.kyoto-u.ac.jp/item/rb00001159?page=153</v>
      </c>
      <c r="G79" s="5" t="s">
        <v>70</v>
      </c>
      <c r="H79" s="5">
        <v>215</v>
      </c>
      <c r="I79" s="5" t="str">
        <f>HYPERLINK("https://kokusho.nijl.ac.jp/biblio/100273249/215")</f>
        <v>https://kokusho.nijl.ac.jp/biblio/100273249/215</v>
      </c>
    </row>
    <row r="80" spans="1:9" x14ac:dyDescent="0.4">
      <c r="A80" s="5" t="s">
        <v>67</v>
      </c>
      <c r="B80" s="5">
        <v>53</v>
      </c>
      <c r="C80" s="5" t="str">
        <f>HYPERLINK("https://www.digital.archives.go.jp/img/1079027/53")</f>
        <v>https://www.digital.archives.go.jp/img/1079027/53</v>
      </c>
      <c r="D80" s="5" t="s">
        <v>67</v>
      </c>
      <c r="E80" s="5">
        <v>154</v>
      </c>
      <c r="F80" s="5" t="str">
        <f>HYPERLINK("https://rmda.kulib.kyoto-u.ac.jp/item/rb00001159?page=154")</f>
        <v>https://rmda.kulib.kyoto-u.ac.jp/item/rb00001159?page=154</v>
      </c>
      <c r="G80" s="5" t="s">
        <v>67</v>
      </c>
      <c r="H80" s="5">
        <v>216</v>
      </c>
      <c r="I80" s="5" t="str">
        <f>HYPERLINK("https://kokusho.nijl.ac.jp/biblio/100273249/216")</f>
        <v>https://kokusho.nijl.ac.jp/biblio/100273249/216</v>
      </c>
    </row>
  </sheetData>
  <phoneticPr fontId="2"/>
  <hyperlinks>
    <hyperlink ref="E4" r:id="rId1" xr:uid="{4FAA7394-5082-482B-AB78-94DB66A3A825}"/>
    <hyperlink ref="A4" r:id="rId2" xr:uid="{CA8CD7F3-88B3-4F7C-9558-09B395FF1454}"/>
    <hyperlink ref="H4" r:id="rId3" xr:uid="{0690B12D-6FC1-498F-8C26-666BD53C4C7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2024-11-12T04:49:32Z</dcterms:created>
  <dcterms:modified xsi:type="dcterms:W3CDTF">2024-11-17T13:32:48Z</dcterms:modified>
</cp:coreProperties>
</file>