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web\"/>
    </mc:Choice>
  </mc:AlternateContent>
  <xr:revisionPtr revIDLastSave="0" documentId="8_{5955FEE8-83D4-4B1B-9912-372FACCCF8F0}" xr6:coauthVersionLast="47" xr6:coauthVersionMax="47" xr10:uidLastSave="{00000000-0000-0000-0000-000000000000}"/>
  <bookViews>
    <workbookView xWindow="-120" yWindow="-120" windowWidth="29040" windowHeight="15840" xr2:uid="{0F018C17-4EAC-4568-BB38-73D5C9A70C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2" i="1" l="1"/>
  <c r="G82" i="1"/>
  <c r="E82" i="1"/>
  <c r="C82" i="1"/>
  <c r="I81" i="1"/>
  <c r="G81" i="1"/>
  <c r="E81" i="1"/>
  <c r="C81" i="1"/>
  <c r="I80" i="1"/>
  <c r="G80" i="1"/>
  <c r="E80" i="1"/>
  <c r="C80" i="1"/>
  <c r="I79" i="1"/>
  <c r="G79" i="1"/>
  <c r="E79" i="1"/>
  <c r="C79" i="1"/>
  <c r="I78" i="1"/>
  <c r="G78" i="1"/>
  <c r="E78" i="1"/>
  <c r="C78" i="1"/>
  <c r="I77" i="1"/>
  <c r="G77" i="1"/>
  <c r="E77" i="1"/>
  <c r="C77" i="1"/>
  <c r="I76" i="1"/>
  <c r="G76" i="1"/>
  <c r="E76" i="1"/>
  <c r="C76" i="1"/>
  <c r="I75" i="1"/>
  <c r="G75" i="1"/>
  <c r="E75" i="1"/>
  <c r="C75" i="1"/>
  <c r="I74" i="1"/>
  <c r="G74" i="1"/>
  <c r="E74" i="1"/>
  <c r="C74" i="1"/>
  <c r="I73" i="1"/>
  <c r="G73" i="1"/>
  <c r="E73" i="1"/>
  <c r="C73" i="1"/>
  <c r="I72" i="1"/>
  <c r="G72" i="1"/>
  <c r="E72" i="1"/>
  <c r="C72" i="1"/>
  <c r="I71" i="1"/>
  <c r="G71" i="1"/>
  <c r="E71" i="1"/>
  <c r="C71" i="1"/>
  <c r="I70" i="1"/>
  <c r="G70" i="1"/>
  <c r="E70" i="1"/>
  <c r="C70" i="1"/>
  <c r="I69" i="1"/>
  <c r="G69" i="1"/>
  <c r="E69" i="1"/>
  <c r="C69" i="1"/>
  <c r="I68" i="1"/>
  <c r="G68" i="1"/>
  <c r="E68" i="1"/>
  <c r="C68" i="1"/>
  <c r="I67" i="1"/>
  <c r="G67" i="1"/>
  <c r="E67" i="1"/>
  <c r="C67" i="1"/>
  <c r="I66" i="1"/>
  <c r="G66" i="1"/>
  <c r="E66" i="1"/>
  <c r="C66" i="1"/>
  <c r="I65" i="1"/>
  <c r="G65" i="1"/>
  <c r="E65" i="1"/>
  <c r="C65" i="1"/>
  <c r="I64" i="1"/>
  <c r="G64" i="1"/>
  <c r="E64" i="1"/>
  <c r="C64" i="1"/>
  <c r="I63" i="1"/>
  <c r="G63" i="1"/>
  <c r="E63" i="1"/>
  <c r="C63" i="1"/>
  <c r="I62" i="1"/>
  <c r="G62" i="1"/>
  <c r="E62" i="1"/>
  <c r="C62" i="1"/>
  <c r="I61" i="1"/>
  <c r="G61" i="1"/>
  <c r="E61" i="1"/>
  <c r="C61" i="1"/>
  <c r="I60" i="1"/>
  <c r="G60" i="1"/>
  <c r="E60" i="1"/>
  <c r="C60" i="1"/>
  <c r="I59" i="1"/>
  <c r="G59" i="1"/>
  <c r="E59" i="1"/>
  <c r="C59" i="1"/>
  <c r="I58" i="1"/>
  <c r="G58" i="1"/>
  <c r="E58" i="1"/>
  <c r="C58" i="1"/>
  <c r="I57" i="1"/>
  <c r="G57" i="1"/>
  <c r="E57" i="1"/>
  <c r="C57" i="1"/>
  <c r="I56" i="1"/>
  <c r="G56" i="1"/>
  <c r="E56" i="1"/>
  <c r="C56" i="1"/>
  <c r="I55" i="1"/>
  <c r="G55" i="1"/>
  <c r="E55" i="1"/>
  <c r="C55" i="1"/>
  <c r="I54" i="1"/>
  <c r="G54" i="1"/>
  <c r="E54" i="1"/>
  <c r="C54" i="1"/>
  <c r="I53" i="1"/>
  <c r="G53" i="1"/>
  <c r="E53" i="1"/>
  <c r="C53" i="1"/>
  <c r="I52" i="1"/>
  <c r="G52" i="1"/>
  <c r="E52" i="1"/>
  <c r="C52" i="1"/>
  <c r="I51" i="1"/>
  <c r="G51" i="1"/>
  <c r="E51" i="1"/>
  <c r="C51" i="1"/>
  <c r="I50" i="1"/>
  <c r="G50" i="1"/>
  <c r="E50" i="1"/>
  <c r="C50" i="1"/>
  <c r="I49" i="1"/>
  <c r="G49" i="1"/>
  <c r="E49" i="1"/>
  <c r="C49" i="1"/>
  <c r="I48" i="1"/>
  <c r="G48" i="1"/>
  <c r="E48" i="1"/>
  <c r="C48" i="1"/>
  <c r="I47" i="1"/>
  <c r="G47" i="1"/>
  <c r="E47" i="1"/>
  <c r="C47" i="1"/>
  <c r="I46" i="1"/>
  <c r="G46" i="1"/>
  <c r="E46" i="1"/>
  <c r="C46" i="1"/>
  <c r="I45" i="1"/>
  <c r="G45" i="1"/>
  <c r="E45" i="1"/>
  <c r="C45" i="1"/>
  <c r="I44" i="1"/>
  <c r="G44" i="1"/>
  <c r="E44" i="1"/>
  <c r="C44" i="1"/>
  <c r="I43" i="1"/>
  <c r="G43" i="1"/>
  <c r="E43" i="1"/>
  <c r="C43" i="1"/>
  <c r="I42" i="1"/>
  <c r="G42" i="1"/>
  <c r="E42" i="1"/>
  <c r="C42" i="1"/>
  <c r="I41" i="1"/>
  <c r="G41" i="1"/>
  <c r="E41" i="1"/>
  <c r="C41" i="1"/>
  <c r="I40" i="1"/>
  <c r="G40" i="1"/>
  <c r="E40" i="1"/>
  <c r="C40" i="1"/>
  <c r="I39" i="1"/>
  <c r="G39" i="1"/>
  <c r="E39" i="1"/>
  <c r="C39" i="1"/>
  <c r="I38" i="1"/>
  <c r="G38" i="1"/>
  <c r="E38" i="1"/>
  <c r="C38" i="1"/>
  <c r="I37" i="1"/>
  <c r="G37" i="1"/>
  <c r="E37" i="1"/>
  <c r="C37" i="1"/>
  <c r="I36" i="1"/>
  <c r="G36" i="1"/>
  <c r="E36" i="1"/>
  <c r="C36" i="1"/>
  <c r="I35" i="1"/>
  <c r="G35" i="1"/>
  <c r="E35" i="1"/>
  <c r="C35" i="1"/>
  <c r="I34" i="1"/>
  <c r="G34" i="1"/>
  <c r="E34" i="1"/>
  <c r="C34" i="1"/>
  <c r="I33" i="1"/>
  <c r="G33" i="1"/>
  <c r="E33" i="1"/>
  <c r="C33" i="1"/>
  <c r="I32" i="1"/>
  <c r="G32" i="1"/>
  <c r="E32" i="1"/>
  <c r="C32" i="1"/>
  <c r="I31" i="1"/>
  <c r="G31" i="1"/>
  <c r="E31" i="1"/>
  <c r="C31" i="1"/>
  <c r="I30" i="1"/>
  <c r="G30" i="1"/>
  <c r="E30" i="1"/>
  <c r="C30" i="1"/>
  <c r="I29" i="1"/>
  <c r="G29" i="1"/>
  <c r="E29" i="1"/>
  <c r="C29" i="1"/>
  <c r="I28" i="1"/>
  <c r="G28" i="1"/>
  <c r="E28" i="1"/>
  <c r="C28" i="1"/>
  <c r="I27" i="1"/>
  <c r="G27" i="1"/>
  <c r="E27" i="1"/>
  <c r="C27" i="1"/>
  <c r="I26" i="1"/>
  <c r="G26" i="1"/>
  <c r="E26" i="1"/>
  <c r="C26" i="1"/>
  <c r="I25" i="1"/>
  <c r="G25" i="1"/>
  <c r="E25" i="1"/>
  <c r="C25" i="1"/>
  <c r="I24" i="1"/>
  <c r="G24" i="1"/>
  <c r="E24" i="1"/>
  <c r="C24" i="1"/>
  <c r="I23" i="1"/>
  <c r="G23" i="1"/>
  <c r="E23" i="1"/>
  <c r="C23" i="1"/>
  <c r="I22" i="1"/>
  <c r="G22" i="1"/>
  <c r="E22" i="1"/>
  <c r="C22" i="1"/>
  <c r="I21" i="1"/>
  <c r="G21" i="1"/>
  <c r="E21" i="1"/>
  <c r="C21" i="1"/>
  <c r="I20" i="1"/>
  <c r="G20" i="1"/>
  <c r="E20" i="1"/>
  <c r="C20" i="1"/>
  <c r="I19" i="1"/>
  <c r="G19" i="1"/>
  <c r="E19" i="1"/>
  <c r="C19" i="1"/>
  <c r="I18" i="1"/>
  <c r="G18" i="1"/>
  <c r="E18" i="1"/>
  <c r="C18" i="1"/>
  <c r="I17" i="1"/>
  <c r="G17" i="1"/>
  <c r="E17" i="1"/>
  <c r="C17" i="1"/>
  <c r="I16" i="1"/>
  <c r="G16" i="1"/>
  <c r="E16" i="1"/>
  <c r="C16" i="1"/>
  <c r="I15" i="1"/>
  <c r="G15" i="1"/>
  <c r="E15" i="1"/>
  <c r="C15" i="1"/>
  <c r="I14" i="1"/>
  <c r="G14" i="1"/>
  <c r="E14" i="1"/>
  <c r="C14" i="1"/>
  <c r="I13" i="1"/>
  <c r="G13" i="1"/>
  <c r="E13" i="1"/>
  <c r="C13" i="1"/>
  <c r="I12" i="1"/>
  <c r="G12" i="1"/>
  <c r="E12" i="1"/>
  <c r="C12" i="1"/>
  <c r="I11" i="1"/>
  <c r="G11" i="1"/>
  <c r="E11" i="1"/>
  <c r="C11" i="1"/>
  <c r="I10" i="1"/>
  <c r="G10" i="1"/>
  <c r="E10" i="1"/>
  <c r="C10" i="1"/>
  <c r="I9" i="1"/>
  <c r="G9" i="1"/>
  <c r="E9" i="1"/>
  <c r="C9" i="1"/>
  <c r="I8" i="1"/>
  <c r="E8" i="1"/>
  <c r="C8" i="1"/>
  <c r="I7" i="1"/>
  <c r="E7" i="1"/>
  <c r="C7" i="1"/>
  <c r="I6" i="1"/>
  <c r="G6" i="1"/>
  <c r="E6" i="1"/>
  <c r="C6" i="1"/>
  <c r="I5" i="1"/>
  <c r="G5" i="1"/>
  <c r="E5" i="1"/>
  <c r="C5" i="1"/>
  <c r="I4" i="1"/>
  <c r="G4" i="1"/>
  <c r="E4" i="1"/>
  <c r="C4" i="1"/>
  <c r="I3" i="1"/>
  <c r="G3" i="1"/>
  <c r="E3" i="1"/>
  <c r="C3" i="1"/>
  <c r="I2" i="1"/>
  <c r="G2" i="1"/>
  <c r="E2" i="1"/>
  <c r="C2" i="1"/>
</calcChain>
</file>

<file path=xl/sharedStrings.xml><?xml version="1.0" encoding="utf-8"?>
<sst xmlns="http://schemas.openxmlformats.org/spreadsheetml/2006/main" count="90" uniqueCount="87">
  <si>
    <t>難経集注</t>
    <rPh sb="0" eb="2">
      <t>ナ@</t>
    </rPh>
    <rPh sb="2" eb="4">
      <t>シッチュウ</t>
    </rPh>
    <phoneticPr fontId="1"/>
  </si>
  <si>
    <t>難経本義A</t>
    <phoneticPr fontId="1"/>
  </si>
  <si>
    <t>難経本義B</t>
    <phoneticPr fontId="1"/>
  </si>
  <si>
    <t>難経本義諺解</t>
    <rPh sb="1" eb="2">
      <t>ケイ</t>
    </rPh>
    <phoneticPr fontId="1"/>
  </si>
  <si>
    <t>　岡本一抱</t>
  </si>
  <si>
    <t>01難</t>
  </si>
  <si>
    <t>02難</t>
  </si>
  <si>
    <t>03難</t>
  </si>
  <si>
    <t>04難</t>
  </si>
  <si>
    <t>05難</t>
  </si>
  <si>
    <t>06難</t>
  </si>
  <si>
    <t>落丁</t>
  </si>
  <si>
    <t>07難</t>
  </si>
  <si>
    <t>08難</t>
  </si>
  <si>
    <t>09難</t>
  </si>
  <si>
    <t>10難</t>
  </si>
  <si>
    <t>11難</t>
  </si>
  <si>
    <t>12難</t>
  </si>
  <si>
    <t>13難</t>
  </si>
  <si>
    <t>14難</t>
  </si>
  <si>
    <t>15難</t>
  </si>
  <si>
    <t>16難</t>
  </si>
  <si>
    <t>17難</t>
  </si>
  <si>
    <t>18難</t>
  </si>
  <si>
    <t>19難</t>
  </si>
  <si>
    <t>20難</t>
  </si>
  <si>
    <t>21難</t>
  </si>
  <si>
    <t>22難</t>
  </si>
  <si>
    <t>23難</t>
  </si>
  <si>
    <t>24難</t>
  </si>
  <si>
    <t>25難</t>
  </si>
  <si>
    <t>26難</t>
  </si>
  <si>
    <t>27難</t>
  </si>
  <si>
    <t>28難</t>
  </si>
  <si>
    <t>29難</t>
  </si>
  <si>
    <t>30難</t>
  </si>
  <si>
    <t>31難</t>
  </si>
  <si>
    <t>32難</t>
  </si>
  <si>
    <t>33難</t>
  </si>
  <si>
    <t>34難</t>
  </si>
  <si>
    <t>35難</t>
  </si>
  <si>
    <t>36難</t>
  </si>
  <si>
    <t>37難</t>
  </si>
  <si>
    <t>38難</t>
  </si>
  <si>
    <t>39難</t>
  </si>
  <si>
    <t>40難</t>
  </si>
  <si>
    <t>41難</t>
  </si>
  <si>
    <t>42難</t>
  </si>
  <si>
    <t>43難</t>
  </si>
  <si>
    <t>44難</t>
  </si>
  <si>
    <t>45難</t>
  </si>
  <si>
    <t>46難</t>
  </si>
  <si>
    <t>47難</t>
  </si>
  <si>
    <t>48難</t>
  </si>
  <si>
    <t>49難</t>
  </si>
  <si>
    <t>50難</t>
  </si>
  <si>
    <t>51難</t>
  </si>
  <si>
    <t>52難</t>
  </si>
  <si>
    <t>53難</t>
  </si>
  <si>
    <t>54難</t>
  </si>
  <si>
    <t>55難</t>
  </si>
  <si>
    <t>56難</t>
  </si>
  <si>
    <t>57難</t>
  </si>
  <si>
    <t>58難</t>
  </si>
  <si>
    <t>59難</t>
  </si>
  <si>
    <t>60難</t>
  </si>
  <si>
    <t>61難</t>
  </si>
  <si>
    <t>62難</t>
  </si>
  <si>
    <t>63難</t>
  </si>
  <si>
    <t>64難</t>
  </si>
  <si>
    <t>65難</t>
  </si>
  <si>
    <t>66難</t>
  </si>
  <si>
    <t>67難</t>
  </si>
  <si>
    <t>68難</t>
  </si>
  <si>
    <t>69難</t>
  </si>
  <si>
    <t>70難</t>
  </si>
  <si>
    <t>71難</t>
  </si>
  <si>
    <t>72難</t>
  </si>
  <si>
    <t>73難</t>
  </si>
  <si>
    <t>74難</t>
  </si>
  <si>
    <t>75難</t>
  </si>
  <si>
    <t>76難</t>
  </si>
  <si>
    <t>77難</t>
  </si>
  <si>
    <t>78難</t>
  </si>
  <si>
    <t>79難</t>
  </si>
  <si>
    <t>80難</t>
  </si>
  <si>
    <t>81難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</si>
</sst>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0" borderId="3" xfId="0" applyFont="1" applyBorder="1">
      <alignment vertical="center"/>
    </xf>
    <xf numFmtId="0" fontId="2" fillId="3" borderId="1" xfId="0" applyFont="1" applyFill="1" applyBorder="1">
      <alignment vertical="center"/>
    </xf>
    <xf numFmtId="0" fontId="2" fillId="4" borderId="3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6" xfId="1" applyFont="1" applyBorder="1">
      <alignment vertical="center"/>
    </xf>
    <xf numFmtId="0" fontId="2" fillId="0" borderId="4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2" borderId="7" xfId="0" applyFont="1" applyFill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9" xfId="1" applyFont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39457-4FA0-4375-B534-7693FC166F90}">
  <dimension ref="A1:I82"/>
  <sheetViews>
    <sheetView tabSelected="1" zoomScale="175" zoomScaleNormal="175" workbookViewId="0">
      <selection activeCell="I2" sqref="I2"/>
    </sheetView>
  </sheetViews>
  <sheetFormatPr defaultRowHeight="18.75" x14ac:dyDescent="0.4"/>
  <cols>
    <col min="8" max="8" width="13.75" customWidth="1"/>
    <col min="9" max="9" width="12.625" customWidth="1"/>
  </cols>
  <sheetData>
    <row r="1" spans="1:9" x14ac:dyDescent="0.4">
      <c r="A1" s="1"/>
      <c r="B1" s="2" t="s">
        <v>0</v>
      </c>
      <c r="C1" s="3"/>
      <c r="D1" s="4" t="s">
        <v>1</v>
      </c>
      <c r="E1" s="3"/>
      <c r="F1" s="4" t="s">
        <v>2</v>
      </c>
      <c r="G1" s="3"/>
      <c r="H1" s="4" t="s">
        <v>3</v>
      </c>
      <c r="I1" s="5" t="s">
        <v>4</v>
      </c>
    </row>
    <row r="2" spans="1:9" x14ac:dyDescent="0.4">
      <c r="A2" s="6" t="s">
        <v>5</v>
      </c>
      <c r="B2" s="7">
        <v>7</v>
      </c>
      <c r="C2" s="8" t="str">
        <f>HYPERLINK("https://www.digital.archives.go.jp/img/4218740/7")</f>
        <v>https://www.digital.archives.go.jp/img/4218740/7</v>
      </c>
      <c r="D2" s="9">
        <v>28</v>
      </c>
      <c r="E2" s="8" t="str">
        <f>HYPERLINK("https://kokusho.nijl.ac.jp/biblio/100317365/28")</f>
        <v>https://kokusho.nijl.ac.jp/biblio/100317365/28</v>
      </c>
      <c r="F2" s="9">
        <v>28</v>
      </c>
      <c r="G2" s="8" t="str">
        <f>HYPERLINK("https://kokusho.nijl.ac.jp/biblio/100317364/28")</f>
        <v>https://kokusho.nijl.ac.jp/biblio/100317364/28</v>
      </c>
      <c r="H2" s="9">
        <v>70</v>
      </c>
      <c r="I2" s="10" t="str">
        <f>HYPERLINK("https://kokusho.nijl.ac.jp/biblio/100382563/70")</f>
        <v>https://kokusho.nijl.ac.jp/biblio/100382563/70</v>
      </c>
    </row>
    <row r="3" spans="1:9" x14ac:dyDescent="0.4">
      <c r="A3" s="6" t="s">
        <v>6</v>
      </c>
      <c r="B3" s="7">
        <v>14</v>
      </c>
      <c r="C3" s="8" t="str">
        <f>HYPERLINK("https://www.digital.archives.go.jp/img/4218740/14")</f>
        <v>https://www.digital.archives.go.jp/img/4218740/14</v>
      </c>
      <c r="D3" s="9">
        <v>31</v>
      </c>
      <c r="E3" s="8" t="str">
        <f>HYPERLINK("https://kokusho.nijl.ac.jp/biblio/100317365/31")</f>
        <v>https://kokusho.nijl.ac.jp/biblio/100317365/31</v>
      </c>
      <c r="F3" s="9">
        <v>30</v>
      </c>
      <c r="G3" s="8" t="str">
        <f>HYPERLINK("https://kokusho.nijl.ac.jp/biblio/100317364/30")</f>
        <v>https://kokusho.nijl.ac.jp/biblio/100317364/30</v>
      </c>
      <c r="H3" s="9">
        <v>81</v>
      </c>
      <c r="I3" s="10" t="str">
        <f>HYPERLINK("https://kokusho.nijl.ac.jp/biblio/100382563/81")</f>
        <v>https://kokusho.nijl.ac.jp/biblio/100382563/81</v>
      </c>
    </row>
    <row r="4" spans="1:9" x14ac:dyDescent="0.4">
      <c r="A4" s="6" t="s">
        <v>7</v>
      </c>
      <c r="B4" s="7">
        <v>20</v>
      </c>
      <c r="C4" s="8" t="str">
        <f>HYPERLINK("https://www.digital.archives.go.jp/img/4218740/20")</f>
        <v>https://www.digital.archives.go.jp/img/4218740/20</v>
      </c>
      <c r="D4" s="9">
        <v>33</v>
      </c>
      <c r="E4" s="8" t="str">
        <f>HYPERLINK("https://kokusho.nijl.ac.jp/biblio/100317365/33")</f>
        <v>https://kokusho.nijl.ac.jp/biblio/100317365/33</v>
      </c>
      <c r="F4" s="9">
        <v>31</v>
      </c>
      <c r="G4" s="8" t="str">
        <f>HYPERLINK("https://kokusho.nijl.ac.jp/biblio/100317364/31")</f>
        <v>https://kokusho.nijl.ac.jp/biblio/100317364/31</v>
      </c>
      <c r="H4" s="9">
        <v>91</v>
      </c>
      <c r="I4" s="10" t="str">
        <f>HYPERLINK("https://kokusho.nijl.ac.jp/biblio/100382563/91")</f>
        <v>https://kokusho.nijl.ac.jp/biblio/100382563/91</v>
      </c>
    </row>
    <row r="5" spans="1:9" x14ac:dyDescent="0.4">
      <c r="A5" s="6" t="s">
        <v>8</v>
      </c>
      <c r="B5" s="7">
        <v>23</v>
      </c>
      <c r="C5" s="8" t="str">
        <f>HYPERLINK("https://www.digital.archives.go.jp/img/4218740/23")</f>
        <v>https://www.digital.archives.go.jp/img/4218740/23</v>
      </c>
      <c r="D5" s="9">
        <v>36</v>
      </c>
      <c r="E5" s="8" t="str">
        <f>HYPERLINK("https://kokusho.nijl.ac.jp/biblio/100317365/36")</f>
        <v>https://kokusho.nijl.ac.jp/biblio/100317365/36</v>
      </c>
      <c r="F5" s="9">
        <v>33</v>
      </c>
      <c r="G5" s="8" t="str">
        <f>HYPERLINK("https://kokusho.nijl.ac.jp/biblio/100317364/33")</f>
        <v>https://kokusho.nijl.ac.jp/biblio/100317364/33</v>
      </c>
      <c r="H5" s="9">
        <v>97</v>
      </c>
      <c r="I5" s="10" t="str">
        <f>HYPERLINK("https://kokusho.nijl.ac.jp/biblio/100382563/97")</f>
        <v>https://kokusho.nijl.ac.jp/biblio/100382563/97</v>
      </c>
    </row>
    <row r="6" spans="1:9" x14ac:dyDescent="0.4">
      <c r="A6" s="6" t="s">
        <v>9</v>
      </c>
      <c r="B6" s="7">
        <v>26</v>
      </c>
      <c r="C6" s="8" t="str">
        <f>HYPERLINK("https://www.digital.archives.go.jp/img/4218740/26")</f>
        <v>https://www.digital.archives.go.jp/img/4218740/26</v>
      </c>
      <c r="D6" s="9">
        <v>37</v>
      </c>
      <c r="E6" s="8" t="str">
        <f>HYPERLINK("https://kokusho.nijl.ac.jp/biblio/100317365/37")</f>
        <v>https://kokusho.nijl.ac.jp/biblio/100317365/37</v>
      </c>
      <c r="F6" s="9">
        <v>34</v>
      </c>
      <c r="G6" s="8" t="str">
        <f>HYPERLINK("https://kokusho.nijl.ac.jp/biblio/100317364/34")</f>
        <v>https://kokusho.nijl.ac.jp/biblio/100317364/34</v>
      </c>
      <c r="H6" s="9">
        <v>101</v>
      </c>
      <c r="I6" s="10" t="str">
        <f>HYPERLINK("https://kokusho.nijl.ac.jp/biblio/100382563/101")</f>
        <v>https://kokusho.nijl.ac.jp/biblio/100382563/101</v>
      </c>
    </row>
    <row r="7" spans="1:9" x14ac:dyDescent="0.4">
      <c r="A7" s="6" t="s">
        <v>10</v>
      </c>
      <c r="B7" s="7">
        <v>27</v>
      </c>
      <c r="C7" s="8" t="str">
        <f>HYPERLINK("https://www.digital.archives.go.jp/img/4218740/27")</f>
        <v>https://www.digital.archives.go.jp/img/4218740/27</v>
      </c>
      <c r="D7" s="9">
        <v>38</v>
      </c>
      <c r="E7" s="8" t="str">
        <f>HYPERLINK("https://kokusho.nijl.ac.jp/biblio/100317365/38")</f>
        <v>https://kokusho.nijl.ac.jp/biblio/100317365/38</v>
      </c>
      <c r="F7" s="11" t="s">
        <v>11</v>
      </c>
      <c r="G7" s="12" t="s">
        <v>11</v>
      </c>
      <c r="H7" s="9">
        <v>104</v>
      </c>
      <c r="I7" s="10" t="str">
        <f>HYPERLINK("https://kokusho.nijl.ac.jp/biblio/100382563/104")</f>
        <v>https://kokusho.nijl.ac.jp/biblio/100382563/104</v>
      </c>
    </row>
    <row r="8" spans="1:9" x14ac:dyDescent="0.4">
      <c r="A8" s="6" t="s">
        <v>12</v>
      </c>
      <c r="B8" s="7">
        <v>28</v>
      </c>
      <c r="C8" s="8" t="str">
        <f>HYPERLINK("https://www.digital.archives.go.jp/img/4218740/28")</f>
        <v>https://www.digital.archives.go.jp/img/4218740/28</v>
      </c>
      <c r="D8" s="9">
        <v>39</v>
      </c>
      <c r="E8" s="8" t="str">
        <f>HYPERLINK("https://kokusho.nijl.ac.jp/biblio/100317365/39")</f>
        <v>https://kokusho.nijl.ac.jp/biblio/100317365/39</v>
      </c>
      <c r="F8" s="11" t="s">
        <v>11</v>
      </c>
      <c r="G8" s="12" t="s">
        <v>11</v>
      </c>
      <c r="H8" s="9">
        <v>105</v>
      </c>
      <c r="I8" s="10" t="str">
        <f>HYPERLINK("https://kokusho.nijl.ac.jp/biblio/100382563/105")</f>
        <v>https://kokusho.nijl.ac.jp/biblio/100382563/105</v>
      </c>
    </row>
    <row r="9" spans="1:9" x14ac:dyDescent="0.4">
      <c r="A9" s="6" t="s">
        <v>13</v>
      </c>
      <c r="B9" s="7">
        <v>29</v>
      </c>
      <c r="C9" s="8" t="str">
        <f>HYPERLINK("https://www.digital.archives.go.jp/img/4218740/29")</f>
        <v>https://www.digital.archives.go.jp/img/4218740/29</v>
      </c>
      <c r="D9" s="9">
        <v>41</v>
      </c>
      <c r="E9" s="8" t="str">
        <f>HYPERLINK("https://kokusho.nijl.ac.jp/biblio/100317365/41")</f>
        <v>https://kokusho.nijl.ac.jp/biblio/100317365/41</v>
      </c>
      <c r="F9" s="9">
        <v>36</v>
      </c>
      <c r="G9" s="8" t="str">
        <f>HYPERLINK("https://kokusho.nijl.ac.jp/biblio/100317364/36")</f>
        <v>https://kokusho.nijl.ac.jp/biblio/100317364/36</v>
      </c>
      <c r="H9" s="9">
        <v>114</v>
      </c>
      <c r="I9" s="10" t="str">
        <f>HYPERLINK("https://kokusho.nijl.ac.jp/biblio/100382563/114")</f>
        <v>https://kokusho.nijl.ac.jp/biblio/100382563/114</v>
      </c>
    </row>
    <row r="10" spans="1:9" x14ac:dyDescent="0.4">
      <c r="A10" s="6" t="s">
        <v>14</v>
      </c>
      <c r="B10" s="7">
        <v>31</v>
      </c>
      <c r="C10" s="8" t="str">
        <f>HYPERLINK("https://www.digital.archives.go.jp/img/4218740/31")</f>
        <v>https://www.digital.archives.go.jp/img/4218740/31</v>
      </c>
      <c r="D10" s="9">
        <v>42</v>
      </c>
      <c r="E10" s="8" t="str">
        <f>HYPERLINK("https://kokusho.nijl.ac.jp/biblio/100317365/42")</f>
        <v>https://kokusho.nijl.ac.jp/biblio/100317365/42</v>
      </c>
      <c r="F10" s="9">
        <v>36</v>
      </c>
      <c r="G10" s="8" t="str">
        <f>HYPERLINK("https://kokusho.nijl.ac.jp/biblio/100317364/36")</f>
        <v>https://kokusho.nijl.ac.jp/biblio/100317364/36</v>
      </c>
      <c r="H10" s="9">
        <v>117</v>
      </c>
      <c r="I10" s="10" t="str">
        <f>HYPERLINK("https://kokusho.nijl.ac.jp/biblio/100382563/117")</f>
        <v>https://kokusho.nijl.ac.jp/biblio/100382563/117</v>
      </c>
    </row>
    <row r="11" spans="1:9" x14ac:dyDescent="0.4">
      <c r="A11" s="6" t="s">
        <v>15</v>
      </c>
      <c r="B11" s="7">
        <v>32</v>
      </c>
      <c r="C11" s="8" t="str">
        <f>HYPERLINK("https://www.digital.archives.go.jp/img/4218740/32")</f>
        <v>https://www.digital.archives.go.jp/img/4218740/32</v>
      </c>
      <c r="D11" s="9">
        <v>42</v>
      </c>
      <c r="E11" s="8" t="str">
        <f>HYPERLINK("https://kokusho.nijl.ac.jp/biblio/100317365/42")</f>
        <v>https://kokusho.nijl.ac.jp/biblio/100317365/42</v>
      </c>
      <c r="F11" s="9">
        <v>37</v>
      </c>
      <c r="G11" s="8" t="str">
        <f>HYPERLINK("https://kokusho.nijl.ac.jp/biblio/100317364/37")</f>
        <v>https://kokusho.nijl.ac.jp/biblio/100317364/37</v>
      </c>
      <c r="H11" s="9">
        <v>118</v>
      </c>
      <c r="I11" s="10" t="str">
        <f>HYPERLINK("https://kokusho.nijl.ac.jp/biblio/100382563/118")</f>
        <v>https://kokusho.nijl.ac.jp/biblio/100382563/118</v>
      </c>
    </row>
    <row r="12" spans="1:9" x14ac:dyDescent="0.4">
      <c r="A12" s="6" t="s">
        <v>16</v>
      </c>
      <c r="B12" s="7">
        <v>34</v>
      </c>
      <c r="C12" s="8" t="str">
        <f>HYPERLINK("https://www.digital.archives.go.jp/img/4218740/34")</f>
        <v>https://www.digital.archives.go.jp/img/4218740/34</v>
      </c>
      <c r="D12" s="9">
        <v>43</v>
      </c>
      <c r="E12" s="8" t="str">
        <f>HYPERLINK("https://kokusho.nijl.ac.jp/biblio/100317365/43")</f>
        <v>https://kokusho.nijl.ac.jp/biblio/100317365/43</v>
      </c>
      <c r="F12" s="9">
        <v>37</v>
      </c>
      <c r="G12" s="8" t="str">
        <f>HYPERLINK("https://kokusho.nijl.ac.jp/biblio/100317364/37")</f>
        <v>https://kokusho.nijl.ac.jp/biblio/100317364/37</v>
      </c>
      <c r="H12" s="9">
        <v>119</v>
      </c>
      <c r="I12" s="10" t="str">
        <f>HYPERLINK("https://kokusho.nijl.ac.jp/biblio/100382563/119")</f>
        <v>https://kokusho.nijl.ac.jp/biblio/100382563/119</v>
      </c>
    </row>
    <row r="13" spans="1:9" x14ac:dyDescent="0.4">
      <c r="A13" s="6" t="s">
        <v>17</v>
      </c>
      <c r="B13" s="7">
        <v>35</v>
      </c>
      <c r="C13" s="8" t="str">
        <f>HYPERLINK("https://www.digital.archives.go.jp/img/4218740/35")</f>
        <v>https://www.digital.archives.go.jp/img/4218740/35</v>
      </c>
      <c r="D13" s="9">
        <v>43</v>
      </c>
      <c r="E13" s="8" t="str">
        <f>HYPERLINK("https://kokusho.nijl.ac.jp/biblio/100317365/43")</f>
        <v>https://kokusho.nijl.ac.jp/biblio/100317365/43</v>
      </c>
      <c r="F13" s="9">
        <v>38</v>
      </c>
      <c r="G13" s="8" t="str">
        <f>HYPERLINK("https://kokusho.nijl.ac.jp/biblio/100317364/38")</f>
        <v>https://kokusho.nijl.ac.jp/biblio/100317364/38</v>
      </c>
      <c r="H13" s="9">
        <v>121</v>
      </c>
      <c r="I13" s="10" t="str">
        <f>HYPERLINK("https://kokusho.nijl.ac.jp/biblio/100382563/121")</f>
        <v>https://kokusho.nijl.ac.jp/biblio/100382563/121</v>
      </c>
    </row>
    <row r="14" spans="1:9" x14ac:dyDescent="0.4">
      <c r="A14" s="6" t="s">
        <v>18</v>
      </c>
      <c r="B14" s="7">
        <v>3</v>
      </c>
      <c r="C14" s="10" t="str">
        <f>HYPERLINK("https://www.digital.archives.go.jp/img/4106118/3")</f>
        <v>https://www.digital.archives.go.jp/img/4106118/3</v>
      </c>
      <c r="D14" s="9">
        <v>44</v>
      </c>
      <c r="E14" s="8" t="str">
        <f>HYPERLINK("https://kokusho.nijl.ac.jp/biblio/100317365/44")</f>
        <v>https://kokusho.nijl.ac.jp/biblio/100317365/44</v>
      </c>
      <c r="F14" s="9">
        <v>39</v>
      </c>
      <c r="G14" s="8" t="str">
        <f>HYPERLINK("https://kokusho.nijl.ac.jp/biblio/100317364/39")</f>
        <v>https://kokusho.nijl.ac.jp/biblio/100317364/39</v>
      </c>
      <c r="H14" s="9">
        <v>123</v>
      </c>
      <c r="I14" s="10" t="str">
        <f>HYPERLINK("https://kokusho.nijl.ac.jp/biblio/100382563/123")</f>
        <v>https://kokusho.nijl.ac.jp/biblio/100382563/123</v>
      </c>
    </row>
    <row r="15" spans="1:9" x14ac:dyDescent="0.4">
      <c r="A15" s="6" t="s">
        <v>19</v>
      </c>
      <c r="B15" s="7">
        <v>7</v>
      </c>
      <c r="C15" s="8" t="str">
        <f>HYPERLINK("https://www.digital.archives.go.jp/img/4106118/7")</f>
        <v>https://www.digital.archives.go.jp/img/4106118/7</v>
      </c>
      <c r="D15" s="9">
        <v>46</v>
      </c>
      <c r="E15" s="8" t="str">
        <f>HYPERLINK("https://kokusho.nijl.ac.jp/biblio/100317365/46")</f>
        <v>https://kokusho.nijl.ac.jp/biblio/100317365/46</v>
      </c>
      <c r="F15" s="9">
        <v>40</v>
      </c>
      <c r="G15" s="8" t="str">
        <f>HYPERLINK("https://kokusho.nijl.ac.jp/biblio/100317364/40")</f>
        <v>https://kokusho.nijl.ac.jp/biblio/100317364/40</v>
      </c>
      <c r="H15" s="9">
        <v>128</v>
      </c>
      <c r="I15" s="10" t="str">
        <f>HYPERLINK("https://kokusho.nijl.ac.jp/biblio/100382563/128")</f>
        <v>https://kokusho.nijl.ac.jp/biblio/100382563/128</v>
      </c>
    </row>
    <row r="16" spans="1:9" x14ac:dyDescent="0.4">
      <c r="A16" s="6" t="s">
        <v>20</v>
      </c>
      <c r="B16" s="7">
        <v>15</v>
      </c>
      <c r="C16" s="8" t="str">
        <f>HYPERLINK("https://www.digital.archives.go.jp/img/4106118/15")</f>
        <v>https://www.digital.archives.go.jp/img/4106118/15</v>
      </c>
      <c r="D16" s="9">
        <v>51</v>
      </c>
      <c r="E16" s="8" t="str">
        <f>HYPERLINK("https://kokusho.nijl.ac.jp/biblio/100317365/51")</f>
        <v>https://kokusho.nijl.ac.jp/biblio/100317365/51</v>
      </c>
      <c r="F16" s="9">
        <v>44</v>
      </c>
      <c r="G16" s="8" t="str">
        <f>HYPERLINK("https://kokusho.nijl.ac.jp/biblio/100317364/44")</f>
        <v>https://kokusho.nijl.ac.jp/biblio/100317364/44</v>
      </c>
      <c r="H16" s="9">
        <v>143</v>
      </c>
      <c r="I16" s="10" t="str">
        <f>HYPERLINK("https://kokusho.nijl.ac.jp/biblio/100382563/143")</f>
        <v>https://kokusho.nijl.ac.jp/biblio/100382563/143</v>
      </c>
    </row>
    <row r="17" spans="1:9" x14ac:dyDescent="0.4">
      <c r="A17" s="6" t="s">
        <v>21</v>
      </c>
      <c r="B17" s="7">
        <v>22</v>
      </c>
      <c r="C17" s="8" t="str">
        <f>HYPERLINK("https://www.digital.archives.go.jp/img/4106118/22")</f>
        <v>https://www.digital.archives.go.jp/img/4106118/22</v>
      </c>
      <c r="D17" s="9">
        <v>55</v>
      </c>
      <c r="E17" s="8" t="str">
        <f>HYPERLINK("https://kokusho.nijl.ac.jp/biblio/100317365/55")</f>
        <v>https://kokusho.nijl.ac.jp/biblio/100317365/55</v>
      </c>
      <c r="F17" s="9">
        <v>47</v>
      </c>
      <c r="G17" s="8" t="str">
        <f>HYPERLINK("https://kokusho.nijl.ac.jp/biblio/100317364/47")</f>
        <v>https://kokusho.nijl.ac.jp/biblio/100317364/47</v>
      </c>
      <c r="H17" s="9">
        <v>153</v>
      </c>
      <c r="I17" s="10" t="str">
        <f>HYPERLINK("https://kokusho.nijl.ac.jp/biblio/100382563/153")</f>
        <v>https://kokusho.nijl.ac.jp/biblio/100382563/153</v>
      </c>
    </row>
    <row r="18" spans="1:9" x14ac:dyDescent="0.4">
      <c r="A18" s="6" t="s">
        <v>22</v>
      </c>
      <c r="B18" s="7">
        <v>29</v>
      </c>
      <c r="C18" s="8" t="str">
        <f>HYPERLINK("https://www.digital.archives.go.jp/img/4106118/29")</f>
        <v>https://www.digital.archives.go.jp/img/4106118/29</v>
      </c>
      <c r="D18" s="9">
        <v>57</v>
      </c>
      <c r="E18" s="8" t="str">
        <f>HYPERLINK("https://kokusho.nijl.ac.jp/biblio/100317365/57")</f>
        <v>https://kokusho.nijl.ac.jp/biblio/100317365/57</v>
      </c>
      <c r="F18" s="9">
        <v>49</v>
      </c>
      <c r="G18" s="8" t="str">
        <f>HYPERLINK("https://kokusho.nijl.ac.jp/biblio/100317364/49")</f>
        <v>https://kokusho.nijl.ac.jp/biblio/100317364/49</v>
      </c>
      <c r="H18" s="9">
        <v>158</v>
      </c>
      <c r="I18" s="10" t="str">
        <f>HYPERLINK("https://kokusho.nijl.ac.jp/biblio/100382563/158")</f>
        <v>https://kokusho.nijl.ac.jp/biblio/100382563/158</v>
      </c>
    </row>
    <row r="19" spans="1:9" x14ac:dyDescent="0.4">
      <c r="A19" s="6" t="s">
        <v>23</v>
      </c>
      <c r="B19" s="7">
        <v>31</v>
      </c>
      <c r="C19" s="8" t="str">
        <f>HYPERLINK("https://www.digital.archives.go.jp/img/4106118/31")</f>
        <v>https://www.digital.archives.go.jp/img/4106118/31</v>
      </c>
      <c r="D19" s="9">
        <v>58</v>
      </c>
      <c r="E19" s="8" t="str">
        <f>HYPERLINK("https://kokusho.nijl.ac.jp/biblio/100317365/58")</f>
        <v>https://kokusho.nijl.ac.jp/biblio/100317365/58</v>
      </c>
      <c r="F19" s="9">
        <v>49</v>
      </c>
      <c r="G19" s="8" t="str">
        <f>HYPERLINK("https://kokusho.nijl.ac.jp/biblio/100317364/49")</f>
        <v>https://kokusho.nijl.ac.jp/biblio/100317364/49</v>
      </c>
      <c r="H19" s="9">
        <v>160</v>
      </c>
      <c r="I19" s="10" t="str">
        <f>HYPERLINK("https://kokusho.nijl.ac.jp/biblio/100382563/160")</f>
        <v>https://kokusho.nijl.ac.jp/biblio/100382563/160</v>
      </c>
    </row>
    <row r="20" spans="1:9" x14ac:dyDescent="0.4">
      <c r="A20" s="6" t="s">
        <v>24</v>
      </c>
      <c r="B20" s="7">
        <v>38</v>
      </c>
      <c r="C20" s="8" t="str">
        <f>HYPERLINK("https://www.digital.archives.go.jp/img/4106118/38")</f>
        <v>https://www.digital.archives.go.jp/img/4106118/38</v>
      </c>
      <c r="D20" s="9">
        <v>61</v>
      </c>
      <c r="E20" s="8" t="str">
        <f>HYPERLINK("https://kokusho.nijl.ac.jp/biblio/100317365/61")</f>
        <v>https://kokusho.nijl.ac.jp/biblio/100317365/61</v>
      </c>
      <c r="F20" s="9">
        <v>51</v>
      </c>
      <c r="G20" s="8" t="str">
        <f>HYPERLINK("https://kokusho.nijl.ac.jp/biblio/100317364/51")</f>
        <v>https://kokusho.nijl.ac.jp/biblio/100317364/51</v>
      </c>
      <c r="H20" s="9">
        <v>170</v>
      </c>
      <c r="I20" s="10" t="str">
        <f>HYPERLINK("https://kokusho.nijl.ac.jp/biblio/100382563/170")</f>
        <v>https://kokusho.nijl.ac.jp/biblio/100382563/170</v>
      </c>
    </row>
    <row r="21" spans="1:9" x14ac:dyDescent="0.4">
      <c r="A21" s="6" t="s">
        <v>25</v>
      </c>
      <c r="B21" s="7">
        <v>4</v>
      </c>
      <c r="C21" s="10" t="str">
        <f>HYPERLINK("https://www.digital.archives.go.jp/img/4106120/4")</f>
        <v>https://www.digital.archives.go.jp/img/4106120/4</v>
      </c>
      <c r="D21" s="9">
        <v>62</v>
      </c>
      <c r="E21" s="8" t="str">
        <f>HYPERLINK("https://kokusho.nijl.ac.jp/biblio/100317365/62")</f>
        <v>https://kokusho.nijl.ac.jp/biblio/100317365/62</v>
      </c>
      <c r="F21" s="9">
        <v>52</v>
      </c>
      <c r="G21" s="8" t="str">
        <f>HYPERLINK("https://kokusho.nijl.ac.jp/biblio/100317364/52")</f>
        <v>https://kokusho.nijl.ac.jp/biblio/100317364/52</v>
      </c>
      <c r="H21" s="9">
        <v>173</v>
      </c>
      <c r="I21" s="10" t="str">
        <f>HYPERLINK("https://kokusho.nijl.ac.jp/biblio/100382563/173")</f>
        <v>https://kokusho.nijl.ac.jp/biblio/100382563/173</v>
      </c>
    </row>
    <row r="22" spans="1:9" x14ac:dyDescent="0.4">
      <c r="A22" s="6" t="s">
        <v>26</v>
      </c>
      <c r="B22" s="7">
        <v>6</v>
      </c>
      <c r="C22" s="8" t="str">
        <f>HYPERLINK("https://www.digital.archives.go.jp/img/4106120/6")</f>
        <v>https://www.digital.archives.go.jp/img/4106120/6</v>
      </c>
      <c r="D22" s="9">
        <v>63</v>
      </c>
      <c r="E22" s="8" t="str">
        <f>HYPERLINK("https://kokusho.nijl.ac.jp/biblio/100317365/63")</f>
        <v>https://kokusho.nijl.ac.jp/biblio/100317365/63</v>
      </c>
      <c r="F22" s="9">
        <v>53</v>
      </c>
      <c r="G22" s="8" t="str">
        <f>HYPERLINK("https://kokusho.nijl.ac.jp/biblio/100317364/53")</f>
        <v>https://kokusho.nijl.ac.jp/biblio/100317364/53</v>
      </c>
      <c r="H22" s="9">
        <v>174</v>
      </c>
      <c r="I22" s="10" t="str">
        <f>HYPERLINK("https://kokusho.nijl.ac.jp/biblio/100382563/174")</f>
        <v>https://kokusho.nijl.ac.jp/biblio/100382563/174</v>
      </c>
    </row>
    <row r="23" spans="1:9" x14ac:dyDescent="0.4">
      <c r="A23" s="6" t="s">
        <v>27</v>
      </c>
      <c r="B23" s="7">
        <v>7</v>
      </c>
      <c r="C23" s="8" t="str">
        <f>HYPERLINK("https://www.digital.archives.go.jp/img/4106120/7")</f>
        <v>https://www.digital.archives.go.jp/img/4106120/7</v>
      </c>
      <c r="D23" s="9">
        <v>63</v>
      </c>
      <c r="E23" s="8" t="str">
        <f>HYPERLINK("https://kokusho.nijl.ac.jp/biblio/100317365/63")</f>
        <v>https://kokusho.nijl.ac.jp/biblio/100317365/63</v>
      </c>
      <c r="F23" s="9">
        <v>53</v>
      </c>
      <c r="G23" s="8" t="str">
        <f>HYPERLINK("https://kokusho.nijl.ac.jp/biblio/100317364/53")</f>
        <v>https://kokusho.nijl.ac.jp/biblio/100317364/53</v>
      </c>
      <c r="H23" s="9">
        <v>176</v>
      </c>
      <c r="I23" s="10" t="str">
        <f>HYPERLINK("https://kokusho.nijl.ac.jp/biblio/100382563/176")</f>
        <v>https://kokusho.nijl.ac.jp/biblio/100382563/176</v>
      </c>
    </row>
    <row r="24" spans="1:9" x14ac:dyDescent="0.4">
      <c r="A24" s="6" t="s">
        <v>28</v>
      </c>
      <c r="B24" s="7">
        <v>9</v>
      </c>
      <c r="C24" s="8" t="str">
        <f>HYPERLINK("https://www.digital.archives.go.jp/img/4106120/9")</f>
        <v>https://www.digital.archives.go.jp/img/4106120/9</v>
      </c>
      <c r="D24" s="9">
        <v>64</v>
      </c>
      <c r="E24" s="8" t="str">
        <f>HYPERLINK("https://kokusho.nijl.ac.jp/biblio/100317365/64")</f>
        <v>https://kokusho.nijl.ac.jp/biblio/100317365/64</v>
      </c>
      <c r="F24" s="9">
        <v>54</v>
      </c>
      <c r="G24" s="8" t="str">
        <f>HYPERLINK("https://kokusho.nijl.ac.jp/biblio/100317364/54")</f>
        <v>https://kokusho.nijl.ac.jp/biblio/100317364/54</v>
      </c>
      <c r="H24" s="9">
        <v>178</v>
      </c>
      <c r="I24" s="10" t="str">
        <f>HYPERLINK("https://kokusho.nijl.ac.jp/biblio/100382563/178")</f>
        <v>https://kokusho.nijl.ac.jp/biblio/100382563/178</v>
      </c>
    </row>
    <row r="25" spans="1:9" x14ac:dyDescent="0.4">
      <c r="A25" s="6" t="s">
        <v>29</v>
      </c>
      <c r="B25" s="7">
        <v>14</v>
      </c>
      <c r="C25" s="8" t="str">
        <f>HYPERLINK("https://www.digital.archives.go.jp/img/4106120/14")</f>
        <v>https://www.digital.archives.go.jp/img/4106120/14</v>
      </c>
      <c r="D25" s="9">
        <v>67</v>
      </c>
      <c r="E25" s="8" t="str">
        <f>HYPERLINK("https://kokusho.nijl.ac.jp/biblio/100317365/67")</f>
        <v>https://kokusho.nijl.ac.jp/biblio/100317365/67</v>
      </c>
      <c r="F25" s="9">
        <v>56</v>
      </c>
      <c r="G25" s="8" t="str">
        <f>HYPERLINK("https://kokusho.nijl.ac.jp/biblio/100317364/56")</f>
        <v>https://kokusho.nijl.ac.jp/biblio/100317364/56</v>
      </c>
      <c r="H25" s="9">
        <v>185</v>
      </c>
      <c r="I25" s="10" t="str">
        <f>HYPERLINK("https://kokusho.nijl.ac.jp/biblio/100382563/185")</f>
        <v>https://kokusho.nijl.ac.jp/biblio/100382563/185</v>
      </c>
    </row>
    <row r="26" spans="1:9" x14ac:dyDescent="0.4">
      <c r="A26" s="6" t="s">
        <v>30</v>
      </c>
      <c r="B26" s="7">
        <v>19</v>
      </c>
      <c r="C26" s="8" t="str">
        <f>HYPERLINK("https://www.digital.archives.go.jp/img/4106120/19")</f>
        <v>https://www.digital.archives.go.jp/img/4106120/19</v>
      </c>
      <c r="D26" s="9">
        <v>70</v>
      </c>
      <c r="E26" s="8" t="str">
        <f>HYPERLINK("https://kokusho.nijl.ac.jp/biblio/100317365/70")</f>
        <v>https://kokusho.nijl.ac.jp/biblio/100317365/70</v>
      </c>
      <c r="F26" s="9">
        <v>58</v>
      </c>
      <c r="G26" s="8" t="str">
        <f>HYPERLINK("https://kokusho.nijl.ac.jp/biblio/100317364/58")</f>
        <v>https://kokusho.nijl.ac.jp/biblio/100317364/58</v>
      </c>
      <c r="H26" s="9">
        <v>193</v>
      </c>
      <c r="I26" s="10" t="str">
        <f>HYPERLINK("https://kokusho.nijl.ac.jp/biblio/100382563/193")</f>
        <v>https://kokusho.nijl.ac.jp/biblio/100382563/193</v>
      </c>
    </row>
    <row r="27" spans="1:9" x14ac:dyDescent="0.4">
      <c r="A27" s="6" t="s">
        <v>31</v>
      </c>
      <c r="B27" s="7">
        <v>20</v>
      </c>
      <c r="C27" s="8" t="str">
        <f>HYPERLINK("https://www.digital.archives.go.jp/img/4106120/20")</f>
        <v>https://www.digital.archives.go.jp/img/4106120/20</v>
      </c>
      <c r="D27" s="9">
        <v>72</v>
      </c>
      <c r="E27" s="8" t="str">
        <f>HYPERLINK("https://kokusho.nijl.ac.jp/biblio/100317365/72")</f>
        <v>https://kokusho.nijl.ac.jp/biblio/100317365/72</v>
      </c>
      <c r="F27" s="9">
        <v>59</v>
      </c>
      <c r="G27" s="8" t="str">
        <f>HYPERLINK("https://kokusho.nijl.ac.jp/biblio/100317364/59")</f>
        <v>https://kokusho.nijl.ac.jp/biblio/100317364/59</v>
      </c>
      <c r="H27" s="9">
        <v>199</v>
      </c>
      <c r="I27" s="10" t="str">
        <f>HYPERLINK("https://kokusho.nijl.ac.jp/biblio/100382563/199")</f>
        <v>https://kokusho.nijl.ac.jp/biblio/100382563/199</v>
      </c>
    </row>
    <row r="28" spans="1:9" x14ac:dyDescent="0.4">
      <c r="A28" s="6" t="s">
        <v>32</v>
      </c>
      <c r="B28" s="7">
        <v>21</v>
      </c>
      <c r="C28" s="8" t="str">
        <f>HYPERLINK("https://www.digital.archives.go.jp/img/4106120/21")</f>
        <v>https://www.digital.archives.go.jp/img/4106120/21</v>
      </c>
      <c r="D28" s="9">
        <v>73</v>
      </c>
      <c r="E28" s="8" t="str">
        <f>HYPERLINK("https://kokusho.nijl.ac.jp/biblio/100317365/73")</f>
        <v>https://kokusho.nijl.ac.jp/biblio/100317365/73</v>
      </c>
      <c r="F28" s="9">
        <v>60</v>
      </c>
      <c r="G28" s="8" t="str">
        <f>HYPERLINK("https://kokusho.nijl.ac.jp/biblio/100317364/60")</f>
        <v>https://kokusho.nijl.ac.jp/biblio/100317364/60</v>
      </c>
      <c r="H28" s="9">
        <v>201</v>
      </c>
      <c r="I28" s="10" t="str">
        <f>HYPERLINK("https://kokusho.nijl.ac.jp/biblio/100382563/201")</f>
        <v>https://kokusho.nijl.ac.jp/biblio/100382563/201</v>
      </c>
    </row>
    <row r="29" spans="1:9" x14ac:dyDescent="0.4">
      <c r="A29" s="6" t="s">
        <v>33</v>
      </c>
      <c r="B29" s="7">
        <v>22</v>
      </c>
      <c r="C29" s="8" t="str">
        <f>HYPERLINK("https://www.digital.archives.go.jp/img/4106120/22")</f>
        <v>https://www.digital.archives.go.jp/img/4106120/22</v>
      </c>
      <c r="D29" s="9">
        <v>74</v>
      </c>
      <c r="E29" s="8" t="str">
        <f>HYPERLINK("https://kokusho.nijl.ac.jp/biblio/100317365/74")</f>
        <v>https://kokusho.nijl.ac.jp/biblio/100317365/74</v>
      </c>
      <c r="F29" s="9">
        <v>60</v>
      </c>
      <c r="G29" s="8" t="str">
        <f>HYPERLINK("https://kokusho.nijl.ac.jp/biblio/100317364/60")</f>
        <v>https://kokusho.nijl.ac.jp/biblio/100317364/60</v>
      </c>
      <c r="H29" s="9">
        <v>204</v>
      </c>
      <c r="I29" s="10" t="str">
        <f>HYPERLINK("https://kokusho.nijl.ac.jp/biblio/100382563/204")</f>
        <v>https://kokusho.nijl.ac.jp/biblio/100382563/204</v>
      </c>
    </row>
    <row r="30" spans="1:9" x14ac:dyDescent="0.4">
      <c r="A30" s="6" t="s">
        <v>34</v>
      </c>
      <c r="B30" s="7">
        <v>25</v>
      </c>
      <c r="C30" s="8" t="str">
        <f>HYPERLINK("https://www.digital.archives.go.jp/img/4106120/25")</f>
        <v>https://www.digital.archives.go.jp/img/4106120/25</v>
      </c>
      <c r="D30" s="9">
        <v>76</v>
      </c>
      <c r="E30" s="8" t="str">
        <f>HYPERLINK("https://kokusho.nijl.ac.jp/biblio/100317365/76")</f>
        <v>https://kokusho.nijl.ac.jp/biblio/100317365/76</v>
      </c>
      <c r="F30" s="9">
        <v>62</v>
      </c>
      <c r="G30" s="8" t="str">
        <f>HYPERLINK("https://kokusho.nijl.ac.jp/biblio/100317364/62")</f>
        <v>https://kokusho.nijl.ac.jp/biblio/100317364/62</v>
      </c>
      <c r="H30" s="9">
        <v>209</v>
      </c>
      <c r="I30" s="10" t="str">
        <f>HYPERLINK("https://kokusho.nijl.ac.jp/biblio/100382563/209")</f>
        <v>https://kokusho.nijl.ac.jp/biblio/100382563/209</v>
      </c>
    </row>
    <row r="31" spans="1:9" x14ac:dyDescent="0.4">
      <c r="A31" s="6" t="s">
        <v>35</v>
      </c>
      <c r="B31" s="7">
        <v>27</v>
      </c>
      <c r="C31" s="8" t="str">
        <f>HYPERLINK("https://www.digital.archives.go.jp/img/4106120/27")</f>
        <v>https://www.digital.archives.go.jp/img/4106120/27</v>
      </c>
      <c r="D31" s="9">
        <v>77</v>
      </c>
      <c r="E31" s="8" t="str">
        <f>HYPERLINK("https://kokusho.nijl.ac.jp/biblio/100317365/77")</f>
        <v>https://kokusho.nijl.ac.jp/biblio/100317365/77</v>
      </c>
      <c r="F31" s="9">
        <v>63</v>
      </c>
      <c r="G31" s="8" t="str">
        <f>HYPERLINK("https://kokusho.nijl.ac.jp/biblio/100317364/63")</f>
        <v>https://kokusho.nijl.ac.jp/biblio/100317364/63</v>
      </c>
      <c r="H31" s="9">
        <v>210</v>
      </c>
      <c r="I31" s="10" t="str">
        <f>HYPERLINK("https://kokusho.nijl.ac.jp/biblio/100382563/210")</f>
        <v>https://kokusho.nijl.ac.jp/biblio/100382563/210</v>
      </c>
    </row>
    <row r="32" spans="1:9" x14ac:dyDescent="0.4">
      <c r="A32" s="6" t="s">
        <v>36</v>
      </c>
      <c r="B32" s="7">
        <v>28</v>
      </c>
      <c r="C32" s="8" t="str">
        <f>HYPERLINK("https://www.digital.archives.go.jp/img/4106120/28")</f>
        <v>https://www.digital.archives.go.jp/img/4106120/28</v>
      </c>
      <c r="D32" s="9">
        <v>83</v>
      </c>
      <c r="E32" s="8" t="str">
        <f>HYPERLINK("https://kokusho.nijl.ac.jp/biblio/100317365/83")</f>
        <v>https://kokusho.nijl.ac.jp/biblio/100317365/83</v>
      </c>
      <c r="F32" s="9">
        <v>67</v>
      </c>
      <c r="G32" s="8" t="str">
        <f>HYPERLINK("https://kokusho.nijl.ac.jp/biblio/100317364/67")</f>
        <v>https://kokusho.nijl.ac.jp/biblio/100317364/67</v>
      </c>
      <c r="H32" s="9">
        <v>218</v>
      </c>
      <c r="I32" s="10" t="str">
        <f>HYPERLINK("https://kokusho.nijl.ac.jp/biblio/100382563/218")</f>
        <v>https://kokusho.nijl.ac.jp/biblio/100382563/218</v>
      </c>
    </row>
    <row r="33" spans="1:9" x14ac:dyDescent="0.4">
      <c r="A33" s="6" t="s">
        <v>37</v>
      </c>
      <c r="B33" s="7">
        <v>31</v>
      </c>
      <c r="C33" s="8" t="str">
        <f>HYPERLINK("https://www.digital.archives.go.jp/img/4106120/31")</f>
        <v>https://www.digital.archives.go.jp/img/4106120/31</v>
      </c>
      <c r="D33" s="9">
        <v>85</v>
      </c>
      <c r="E33" s="8" t="str">
        <f>HYPERLINK("https://kokusho.nijl.ac.jp/biblio/100317365/85")</f>
        <v>https://kokusho.nijl.ac.jp/biblio/100317365/85</v>
      </c>
      <c r="F33" s="9">
        <v>68</v>
      </c>
      <c r="G33" s="8" t="str">
        <f>HYPERLINK("https://kokusho.nijl.ac.jp/biblio/100317364/68")</f>
        <v>https://kokusho.nijl.ac.jp/biblio/100317364/68</v>
      </c>
      <c r="H33" s="9">
        <v>223</v>
      </c>
      <c r="I33" s="10" t="str">
        <f>HYPERLINK("https://kokusho.nijl.ac.jp/biblio/100382563/223")</f>
        <v>https://kokusho.nijl.ac.jp/biblio/100382563/223</v>
      </c>
    </row>
    <row r="34" spans="1:9" x14ac:dyDescent="0.4">
      <c r="A34" s="6" t="s">
        <v>38</v>
      </c>
      <c r="B34" s="7">
        <v>31</v>
      </c>
      <c r="C34" s="8" t="str">
        <f>HYPERLINK("https://www.digital.archives.go.jp/img/4106120/31")</f>
        <v>https://www.digital.archives.go.jp/img/4106120/31</v>
      </c>
      <c r="D34" s="9">
        <v>85</v>
      </c>
      <c r="E34" s="8" t="str">
        <f>HYPERLINK("https://kokusho.nijl.ac.jp/biblio/100317365/85")</f>
        <v>https://kokusho.nijl.ac.jp/biblio/100317365/85</v>
      </c>
      <c r="F34" s="9">
        <v>69</v>
      </c>
      <c r="G34" s="8" t="str">
        <f>HYPERLINK("https://kokusho.nijl.ac.jp/biblio/100317364/69")</f>
        <v>https://kokusho.nijl.ac.jp/biblio/100317364/69</v>
      </c>
      <c r="H34" s="9">
        <v>224</v>
      </c>
      <c r="I34" s="10" t="str">
        <f>HYPERLINK("https://kokusho.nijl.ac.jp/biblio/100382563/224")</f>
        <v>https://kokusho.nijl.ac.jp/biblio/100382563/224</v>
      </c>
    </row>
    <row r="35" spans="1:9" x14ac:dyDescent="0.4">
      <c r="A35" s="6" t="s">
        <v>39</v>
      </c>
      <c r="B35" s="7">
        <v>33</v>
      </c>
      <c r="C35" s="8" t="str">
        <f>HYPERLINK("https://www.digital.archives.go.jp/img/4106120/33")</f>
        <v>https://www.digital.archives.go.jp/img/4106120/33</v>
      </c>
      <c r="D35" s="9">
        <v>88</v>
      </c>
      <c r="E35" s="8" t="str">
        <f>HYPERLINK("https://kokusho.nijl.ac.jp/biblio/100317365/88")</f>
        <v>https://kokusho.nijl.ac.jp/biblio/100317365/88</v>
      </c>
      <c r="F35" s="9">
        <v>70</v>
      </c>
      <c r="G35" s="8" t="str">
        <f>HYPERLINK("https://kokusho.nijl.ac.jp/biblio/100317364/70")</f>
        <v>https://kokusho.nijl.ac.jp/biblio/100317364/70</v>
      </c>
      <c r="H35" s="9">
        <v>230</v>
      </c>
      <c r="I35" s="10" t="str">
        <f>HYPERLINK("https://kokusho.nijl.ac.jp/biblio/100382563/230")</f>
        <v>https://kokusho.nijl.ac.jp/biblio/100382563/230</v>
      </c>
    </row>
    <row r="36" spans="1:9" x14ac:dyDescent="0.4">
      <c r="A36" s="6" t="s">
        <v>40</v>
      </c>
      <c r="B36" s="7">
        <v>36</v>
      </c>
      <c r="C36" s="8" t="str">
        <f>HYPERLINK("https://www.digital.archives.go.jp/img/4106120/36")</f>
        <v>https://www.digital.archives.go.jp/img/4106120/36</v>
      </c>
      <c r="D36" s="9">
        <v>89</v>
      </c>
      <c r="E36" s="8" t="str">
        <f>HYPERLINK("https://kokusho.nijl.ac.jp/biblio/100317365/89")</f>
        <v>https://kokusho.nijl.ac.jp/biblio/100317365/89</v>
      </c>
      <c r="F36" s="9">
        <v>71</v>
      </c>
      <c r="G36" s="8" t="str">
        <f>HYPERLINK("https://kokusho.nijl.ac.jp/biblio/100317364/71")</f>
        <v>https://kokusho.nijl.ac.jp/biblio/100317364/71</v>
      </c>
      <c r="H36" s="9">
        <v>234</v>
      </c>
      <c r="I36" s="10" t="str">
        <f>HYPERLINK("https://kokusho.nijl.ac.jp/biblio/100382563/234")</f>
        <v>https://kokusho.nijl.ac.jp/biblio/100382563/234</v>
      </c>
    </row>
    <row r="37" spans="1:9" x14ac:dyDescent="0.4">
      <c r="A37" s="6" t="s">
        <v>41</v>
      </c>
      <c r="B37" s="7">
        <v>37</v>
      </c>
      <c r="C37" s="8" t="str">
        <f>HYPERLINK("https://www.digital.archives.go.jp/img/4106120/37")</f>
        <v>https://www.digital.archives.go.jp/img/4106120/37</v>
      </c>
      <c r="D37" s="9">
        <v>90</v>
      </c>
      <c r="E37" s="8" t="str">
        <f>HYPERLINK("https://kokusho.nijl.ac.jp/biblio/100317365/90")</f>
        <v>https://kokusho.nijl.ac.jp/biblio/100317365/90</v>
      </c>
      <c r="F37" s="9">
        <v>72</v>
      </c>
      <c r="G37" s="8" t="str">
        <f>HYPERLINK("https://kokusho.nijl.ac.jp/biblio/100317364/72")</f>
        <v>https://kokusho.nijl.ac.jp/biblio/100317364/72</v>
      </c>
      <c r="H37" s="9">
        <v>237</v>
      </c>
      <c r="I37" s="10" t="str">
        <f>HYPERLINK("https://kokusho.nijl.ac.jp/biblio/100382563/237")</f>
        <v>https://kokusho.nijl.ac.jp/biblio/100382563/237</v>
      </c>
    </row>
    <row r="38" spans="1:9" x14ac:dyDescent="0.4">
      <c r="A38" s="6" t="s">
        <v>42</v>
      </c>
      <c r="B38" s="7">
        <v>38</v>
      </c>
      <c r="C38" s="8" t="str">
        <f>HYPERLINK("https://www.digital.archives.go.jp/img/4106120/38")</f>
        <v>https://www.digital.archives.go.jp/img/4106120/38</v>
      </c>
      <c r="D38" s="9">
        <v>91</v>
      </c>
      <c r="E38" s="8" t="str">
        <f>HYPERLINK("https://kokusho.nijl.ac.jp/biblio/100317365/91")</f>
        <v>https://kokusho.nijl.ac.jp/biblio/100317365/91</v>
      </c>
      <c r="F38" s="9">
        <v>73</v>
      </c>
      <c r="G38" s="8" t="str">
        <f>HYPERLINK("https://kokusho.nijl.ac.jp/biblio/100317364/73")</f>
        <v>https://kokusho.nijl.ac.jp/biblio/100317364/73</v>
      </c>
      <c r="H38" s="9">
        <v>238</v>
      </c>
      <c r="I38" s="10" t="str">
        <f>HYPERLINK("https://kokusho.nijl.ac.jp/biblio/100382563/238")</f>
        <v>https://kokusho.nijl.ac.jp/biblio/100382563/238</v>
      </c>
    </row>
    <row r="39" spans="1:9" x14ac:dyDescent="0.4">
      <c r="A39" s="6" t="s">
        <v>43</v>
      </c>
      <c r="B39" s="7">
        <v>39</v>
      </c>
      <c r="C39" s="8" t="str">
        <f>HYPERLINK("https://www.digital.archives.go.jp/img/4106120/39")</f>
        <v>https://www.digital.archives.go.jp/img/4106120/39</v>
      </c>
      <c r="D39" s="9">
        <v>93</v>
      </c>
      <c r="E39" s="8" t="str">
        <f>HYPERLINK("https://kokusho.nijl.ac.jp/biblio/100317365/93")</f>
        <v>https://kokusho.nijl.ac.jp/biblio/100317365/93</v>
      </c>
      <c r="F39" s="9">
        <v>74</v>
      </c>
      <c r="G39" s="8" t="str">
        <f>HYPERLINK("https://kokusho.nijl.ac.jp/biblio/100317364/74")</f>
        <v>https://kokusho.nijl.ac.jp/biblio/100317364/74</v>
      </c>
      <c r="H39" s="9">
        <v>243</v>
      </c>
      <c r="I39" s="10" t="str">
        <f>HYPERLINK("https://kokusho.nijl.ac.jp/biblio/100382563/243")</f>
        <v>https://kokusho.nijl.ac.jp/biblio/100382563/243</v>
      </c>
    </row>
    <row r="40" spans="1:9" x14ac:dyDescent="0.4">
      <c r="A40" s="6" t="s">
        <v>44</v>
      </c>
      <c r="B40" s="7">
        <v>40</v>
      </c>
      <c r="C40" s="8" t="str">
        <f>HYPERLINK("https://www.digital.archives.go.jp/img/4106120/40")</f>
        <v>https://www.digital.archives.go.jp/img/4106120/40</v>
      </c>
      <c r="D40" s="9">
        <v>93</v>
      </c>
      <c r="E40" s="8" t="str">
        <f>HYPERLINK("https://kokusho.nijl.ac.jp/biblio/100317365/93")</f>
        <v>https://kokusho.nijl.ac.jp/biblio/100317365/93</v>
      </c>
      <c r="F40" s="9">
        <v>75</v>
      </c>
      <c r="G40" s="8" t="str">
        <f>HYPERLINK("https://kokusho.nijl.ac.jp/biblio/100317364/75")</f>
        <v>https://kokusho.nijl.ac.jp/biblio/100317364/75</v>
      </c>
      <c r="H40" s="9">
        <v>244</v>
      </c>
      <c r="I40" s="10" t="str">
        <f>HYPERLINK("https://kokusho.nijl.ac.jp/biblio/100382563/244")</f>
        <v>https://kokusho.nijl.ac.jp/biblio/100382563/244</v>
      </c>
    </row>
    <row r="41" spans="1:9" x14ac:dyDescent="0.4">
      <c r="A41" s="6" t="s">
        <v>45</v>
      </c>
      <c r="B41" s="7">
        <v>4</v>
      </c>
      <c r="C41" s="10" t="str">
        <f>HYPERLINK("https://www.digital.archives.go.jp/img/4106122/4")</f>
        <v>https://www.digital.archives.go.jp/img/4106122/4</v>
      </c>
      <c r="D41" s="9">
        <v>94</v>
      </c>
      <c r="E41" s="8" t="str">
        <f>HYPERLINK("https://kokusho.nijl.ac.jp/biblio/100317365/94")</f>
        <v>https://kokusho.nijl.ac.jp/biblio/100317365/94</v>
      </c>
      <c r="F41" s="9">
        <v>75</v>
      </c>
      <c r="G41" s="8" t="str">
        <f>HYPERLINK("https://kokusho.nijl.ac.jp/biblio/100317364/75")</f>
        <v>https://kokusho.nijl.ac.jp/biblio/100317364/75</v>
      </c>
      <c r="H41" s="9">
        <v>245</v>
      </c>
      <c r="I41" s="10" t="str">
        <f>HYPERLINK("https://kokusho.nijl.ac.jp/biblio/100382563/245")</f>
        <v>https://kokusho.nijl.ac.jp/biblio/100382563/245</v>
      </c>
    </row>
    <row r="42" spans="1:9" x14ac:dyDescent="0.4">
      <c r="A42" s="6" t="s">
        <v>46</v>
      </c>
      <c r="B42" s="7">
        <v>5</v>
      </c>
      <c r="C42" s="8" t="str">
        <f>HYPERLINK("https://www.digital.archives.go.jp/img/4106122/5")</f>
        <v>https://www.digital.archives.go.jp/img/4106122/5</v>
      </c>
      <c r="D42" s="9">
        <v>94</v>
      </c>
      <c r="E42" s="8" t="str">
        <f>HYPERLINK("https://kokusho.nijl.ac.jp/biblio/100317365/94")</f>
        <v>https://kokusho.nijl.ac.jp/biblio/100317365/94</v>
      </c>
      <c r="F42" s="9">
        <v>76</v>
      </c>
      <c r="G42" s="8" t="str">
        <f>HYPERLINK("https://kokusho.nijl.ac.jp/biblio/100317364/76")</f>
        <v>https://kokusho.nijl.ac.jp/biblio/100317364/76</v>
      </c>
      <c r="H42" s="9">
        <v>246</v>
      </c>
      <c r="I42" s="10" t="str">
        <f>HYPERLINK("https://kokusho.nijl.ac.jp/biblio/100382563/246")</f>
        <v>https://kokusho.nijl.ac.jp/biblio/100382563/246</v>
      </c>
    </row>
    <row r="43" spans="1:9" x14ac:dyDescent="0.4">
      <c r="A43" s="6" t="s">
        <v>47</v>
      </c>
      <c r="B43" s="7">
        <v>6</v>
      </c>
      <c r="C43" s="8" t="str">
        <f>HYPERLINK("https://www.digital.archives.go.jp/img/4106122/6")</f>
        <v>https://www.digital.archives.go.jp/img/4106122/6</v>
      </c>
      <c r="D43" s="9">
        <v>95</v>
      </c>
      <c r="E43" s="8" t="str">
        <f>HYPERLINK("https://kokusho.nijl.ac.jp/biblio/100317365/95")</f>
        <v>https://kokusho.nijl.ac.jp/biblio/100317365/95</v>
      </c>
      <c r="F43" s="9">
        <v>76</v>
      </c>
      <c r="G43" s="8" t="str">
        <f>HYPERLINK("https://kokusho.nijl.ac.jp/biblio/100317364/76")</f>
        <v>https://kokusho.nijl.ac.jp/biblio/100317364/76</v>
      </c>
      <c r="H43" s="9">
        <v>248</v>
      </c>
      <c r="I43" s="10" t="str">
        <f>HYPERLINK("https://kokusho.nijl.ac.jp/biblio/100382563/248")</f>
        <v>https://kokusho.nijl.ac.jp/biblio/100382563/248</v>
      </c>
    </row>
    <row r="44" spans="1:9" x14ac:dyDescent="0.4">
      <c r="A44" s="6" t="s">
        <v>48</v>
      </c>
      <c r="B44" s="7">
        <v>11</v>
      </c>
      <c r="C44" s="8" t="str">
        <f>HYPERLINK("https://www.digital.archives.go.jp/img/4106122/11")</f>
        <v>https://www.digital.archives.go.jp/img/4106122/11</v>
      </c>
      <c r="D44" s="9">
        <v>96</v>
      </c>
      <c r="E44" s="8" t="str">
        <f>HYPERLINK("https://kokusho.nijl.ac.jp/biblio/100317365/96")</f>
        <v>https://kokusho.nijl.ac.jp/biblio/100317365/96</v>
      </c>
      <c r="F44" s="9">
        <v>78</v>
      </c>
      <c r="G44" s="8" t="str">
        <f>HYPERLINK("https://kokusho.nijl.ac.jp/biblio/100317364/78")</f>
        <v>https://kokusho.nijl.ac.jp/biblio/100317364/78</v>
      </c>
      <c r="H44" s="9">
        <v>251</v>
      </c>
      <c r="I44" s="10" t="str">
        <f>HYPERLINK("https://kokusho.nijl.ac.jp/biblio/100382563/251")</f>
        <v>https://kokusho.nijl.ac.jp/biblio/100382563/251</v>
      </c>
    </row>
    <row r="45" spans="1:9" x14ac:dyDescent="0.4">
      <c r="A45" s="6" t="s">
        <v>49</v>
      </c>
      <c r="B45" s="7">
        <v>12</v>
      </c>
      <c r="C45" s="8" t="str">
        <f>HYPERLINK("https://www.digital.archives.go.jp/img/4106122/12")</f>
        <v>https://www.digital.archives.go.jp/img/4106122/12</v>
      </c>
      <c r="D45" s="9">
        <v>97</v>
      </c>
      <c r="E45" s="8" t="str">
        <f>HYPERLINK("https://kokusho.nijl.ac.jp/biblio/100317365/97")</f>
        <v>https://kokusho.nijl.ac.jp/biblio/100317365/97</v>
      </c>
      <c r="F45" s="9">
        <v>78</v>
      </c>
      <c r="G45" s="8" t="str">
        <f>HYPERLINK("https://kokusho.nijl.ac.jp/biblio/100317364/78")</f>
        <v>https://kokusho.nijl.ac.jp/biblio/100317364/78</v>
      </c>
      <c r="H45" s="9">
        <v>253</v>
      </c>
      <c r="I45" s="10" t="str">
        <f>HYPERLINK("https://kokusho.nijl.ac.jp/biblio/100382563/253")</f>
        <v>https://kokusho.nijl.ac.jp/biblio/100382563/253</v>
      </c>
    </row>
    <row r="46" spans="1:9" x14ac:dyDescent="0.4">
      <c r="A46" s="6" t="s">
        <v>50</v>
      </c>
      <c r="B46" s="7">
        <v>13</v>
      </c>
      <c r="C46" s="8" t="str">
        <f>HYPERLINK("https://www.digital.archives.go.jp/img/4106122/13")</f>
        <v>https://www.digital.archives.go.jp/img/4106122/13</v>
      </c>
      <c r="D46" s="9">
        <v>97</v>
      </c>
      <c r="E46" s="8" t="str">
        <f>HYPERLINK("https://kokusho.nijl.ac.jp/biblio/100317365/97")</f>
        <v>https://kokusho.nijl.ac.jp/biblio/100317365/97</v>
      </c>
      <c r="F46" s="9">
        <v>79</v>
      </c>
      <c r="G46" s="8" t="str">
        <f>HYPERLINK("https://kokusho.nijl.ac.jp/biblio/100317364/79")</f>
        <v>https://kokusho.nijl.ac.jp/biblio/100317364/79</v>
      </c>
      <c r="H46" s="9">
        <v>254</v>
      </c>
      <c r="I46" s="10" t="str">
        <f>HYPERLINK("https://kokusho.nijl.ac.jp/biblio/100382563/254")</f>
        <v>https://kokusho.nijl.ac.jp/biblio/100382563/254</v>
      </c>
    </row>
    <row r="47" spans="1:9" x14ac:dyDescent="0.4">
      <c r="A47" s="6" t="s">
        <v>51</v>
      </c>
      <c r="B47" s="7">
        <v>14</v>
      </c>
      <c r="C47" s="8" t="str">
        <f>HYPERLINK("https://www.digital.archives.go.jp/img/4106122/14")</f>
        <v>https://www.digital.archives.go.jp/img/4106122/14</v>
      </c>
      <c r="D47" s="9">
        <v>99</v>
      </c>
      <c r="E47" s="8" t="str">
        <f>HYPERLINK("https://kokusho.nijl.ac.jp/biblio/100317365/99")</f>
        <v>https://kokusho.nijl.ac.jp/biblio/100317365/99</v>
      </c>
      <c r="F47" s="9">
        <v>79</v>
      </c>
      <c r="G47" s="8" t="str">
        <f>HYPERLINK("https://kokusho.nijl.ac.jp/biblio/100317364/79")</f>
        <v>https://kokusho.nijl.ac.jp/biblio/100317364/79</v>
      </c>
      <c r="H47" s="9">
        <v>260</v>
      </c>
      <c r="I47" s="10" t="str">
        <f>HYPERLINK("https://kokusho.nijl.ac.jp/biblio/100382563/260")</f>
        <v>https://kokusho.nijl.ac.jp/biblio/100382563/260</v>
      </c>
    </row>
    <row r="48" spans="1:9" x14ac:dyDescent="0.4">
      <c r="A48" s="6" t="s">
        <v>52</v>
      </c>
      <c r="B48" s="7">
        <v>15</v>
      </c>
      <c r="C48" s="8" t="str">
        <f>HYPERLINK("https://www.digital.archives.go.jp/img/4106122/15")</f>
        <v>https://www.digital.archives.go.jp/img/4106122/15</v>
      </c>
      <c r="D48" s="9">
        <v>99</v>
      </c>
      <c r="E48" s="8" t="str">
        <f>HYPERLINK("https://kokusho.nijl.ac.jp/biblio/100317365/99")</f>
        <v>https://kokusho.nijl.ac.jp/biblio/100317365/99</v>
      </c>
      <c r="F48" s="9">
        <v>80</v>
      </c>
      <c r="G48" s="8" t="str">
        <f>HYPERLINK("https://kokusho.nijl.ac.jp/biblio/100317364/80")</f>
        <v>https://kokusho.nijl.ac.jp/biblio/100317364/80</v>
      </c>
      <c r="H48" s="9">
        <v>261</v>
      </c>
      <c r="I48" s="10" t="str">
        <f>HYPERLINK("https://kokusho.nijl.ac.jp/biblio/100382563/261")</f>
        <v>https://kokusho.nijl.ac.jp/biblio/100382563/261</v>
      </c>
    </row>
    <row r="49" spans="1:9" x14ac:dyDescent="0.4">
      <c r="A49" s="6" t="s">
        <v>53</v>
      </c>
      <c r="B49" s="7">
        <v>15</v>
      </c>
      <c r="C49" s="8" t="str">
        <f>HYPERLINK("https://www.digital.archives.go.jp/img/4106122/15")</f>
        <v>https://www.digital.archives.go.jp/img/4106122/15</v>
      </c>
      <c r="D49" s="9">
        <v>100</v>
      </c>
      <c r="E49" s="8" t="str">
        <f>HYPERLINK("https://kokusho.nijl.ac.jp/biblio/100317365/100")</f>
        <v>https://kokusho.nijl.ac.jp/biblio/100317365/100</v>
      </c>
      <c r="F49" s="9">
        <v>80</v>
      </c>
      <c r="G49" s="8" t="str">
        <f>HYPERLINK("https://kokusho.nijl.ac.jp/biblio/100317364/80")</f>
        <v>https://kokusho.nijl.ac.jp/biblio/100317364/80</v>
      </c>
      <c r="H49" s="9">
        <v>263</v>
      </c>
      <c r="I49" s="10" t="str">
        <f>HYPERLINK("https://kokusho.nijl.ac.jp/biblio/100382563/263")</f>
        <v>https://kokusho.nijl.ac.jp/biblio/100382563/263</v>
      </c>
    </row>
    <row r="50" spans="1:9" x14ac:dyDescent="0.4">
      <c r="A50" s="6" t="s">
        <v>54</v>
      </c>
      <c r="B50" s="7">
        <v>17</v>
      </c>
      <c r="C50" s="8" t="str">
        <f>HYPERLINK("https://www.digital.archives.go.jp/img/4106122/17")</f>
        <v>https://www.digital.archives.go.jp/img/4106122/17</v>
      </c>
      <c r="D50" s="9">
        <v>102</v>
      </c>
      <c r="E50" s="8" t="str">
        <f>HYPERLINK("https://kokusho.nijl.ac.jp/biblio/100317365/102")</f>
        <v>https://kokusho.nijl.ac.jp/biblio/100317365/102</v>
      </c>
      <c r="F50" s="9">
        <v>81</v>
      </c>
      <c r="G50" s="8" t="str">
        <f>HYPERLINK("https://kokusho.nijl.ac.jp/biblio/100317364/81")</f>
        <v>https://kokusho.nijl.ac.jp/biblio/100317364/81</v>
      </c>
      <c r="H50" s="9">
        <v>265</v>
      </c>
      <c r="I50" s="10" t="str">
        <f>HYPERLINK("https://kokusho.nijl.ac.jp/biblio/100382563/265")</f>
        <v>https://kokusho.nijl.ac.jp/biblio/100382563/265</v>
      </c>
    </row>
    <row r="51" spans="1:9" x14ac:dyDescent="0.4">
      <c r="A51" s="6" t="s">
        <v>55</v>
      </c>
      <c r="B51" s="7">
        <v>25</v>
      </c>
      <c r="C51" s="8" t="str">
        <f>HYPERLINK("https://www.digital.archives.go.jp/img/4106122/25")</f>
        <v>https://www.digital.archives.go.jp/img/4106122/25</v>
      </c>
      <c r="D51" s="9">
        <v>105</v>
      </c>
      <c r="E51" s="8" t="str">
        <f>HYPERLINK("https://kokusho.nijl.ac.jp/biblio/100317365/105")</f>
        <v>https://kokusho.nijl.ac.jp/biblio/100317365/105</v>
      </c>
      <c r="F51" s="9">
        <v>86</v>
      </c>
      <c r="G51" s="8" t="str">
        <f>HYPERLINK("https://kokusho.nijl.ac.jp/biblio/100317364/86")</f>
        <v>https://kokusho.nijl.ac.jp/biblio/100317364/86</v>
      </c>
      <c r="H51" s="9">
        <v>273</v>
      </c>
      <c r="I51" s="10" t="str">
        <f>HYPERLINK("https://kokusho.nijl.ac.jp/biblio/100382563/273")</f>
        <v>https://kokusho.nijl.ac.jp/biblio/100382563/273</v>
      </c>
    </row>
    <row r="52" spans="1:9" x14ac:dyDescent="0.4">
      <c r="A52" s="6" t="s">
        <v>56</v>
      </c>
      <c r="B52" s="7">
        <v>26</v>
      </c>
      <c r="C52" s="8" t="str">
        <f>HYPERLINK("https://www.digital.archives.go.jp/img/4106122/26")</f>
        <v>https://www.digital.archives.go.jp/img/4106122/26</v>
      </c>
      <c r="D52" s="9">
        <v>106</v>
      </c>
      <c r="E52" s="8" t="str">
        <f>HYPERLINK("https://kokusho.nijl.ac.jp/biblio/100317365/106")</f>
        <v>https://kokusho.nijl.ac.jp/biblio/100317365/106</v>
      </c>
      <c r="F52" s="9">
        <v>87</v>
      </c>
      <c r="G52" s="8" t="str">
        <f>HYPERLINK("https://kokusho.nijl.ac.jp/biblio/100317364/87")</f>
        <v>https://kokusho.nijl.ac.jp/biblio/100317364/87</v>
      </c>
      <c r="H52" s="9">
        <v>275</v>
      </c>
      <c r="I52" s="10" t="str">
        <f>HYPERLINK("https://kokusho.nijl.ac.jp/biblio/100382563/275")</f>
        <v>https://kokusho.nijl.ac.jp/biblio/100382563/275</v>
      </c>
    </row>
    <row r="53" spans="1:9" x14ac:dyDescent="0.4">
      <c r="A53" s="6" t="s">
        <v>57</v>
      </c>
      <c r="B53" s="7">
        <v>27</v>
      </c>
      <c r="C53" s="8" t="str">
        <f>HYPERLINK("https://www.digital.archives.go.jp/img/4106122/27")</f>
        <v>https://www.digital.archives.go.jp/img/4106122/27</v>
      </c>
      <c r="D53" s="9">
        <v>106</v>
      </c>
      <c r="E53" s="8" t="str">
        <f>HYPERLINK("https://kokusho.nijl.ac.jp/biblio/100317365/106")</f>
        <v>https://kokusho.nijl.ac.jp/biblio/100317365/106</v>
      </c>
      <c r="F53" s="9">
        <v>88</v>
      </c>
      <c r="G53" s="8" t="str">
        <f>HYPERLINK("https://kokusho.nijl.ac.jp/biblio/100317364/88")</f>
        <v>https://kokusho.nijl.ac.jp/biblio/100317364/88</v>
      </c>
      <c r="H53" s="9">
        <v>276</v>
      </c>
      <c r="I53" s="10" t="str">
        <f>HYPERLINK("https://kokusho.nijl.ac.jp/biblio/100382563/276")</f>
        <v>https://kokusho.nijl.ac.jp/biblio/100382563/276</v>
      </c>
    </row>
    <row r="54" spans="1:9" x14ac:dyDescent="0.4">
      <c r="A54" s="6" t="s">
        <v>58</v>
      </c>
      <c r="B54" s="7">
        <v>27</v>
      </c>
      <c r="C54" s="8" t="str">
        <f>HYPERLINK("https://www.digital.archives.go.jp/img/4106122/27")</f>
        <v>https://www.digital.archives.go.jp/img/4106122/27</v>
      </c>
      <c r="D54" s="9">
        <v>106</v>
      </c>
      <c r="E54" s="8" t="str">
        <f>HYPERLINK("https://kokusho.nijl.ac.jp/biblio/100317365/106")</f>
        <v>https://kokusho.nijl.ac.jp/biblio/100317365/106</v>
      </c>
      <c r="F54" s="9">
        <v>88</v>
      </c>
      <c r="G54" s="8" t="str">
        <f>HYPERLINK("https://kokusho.nijl.ac.jp/biblio/100317364/88")</f>
        <v>https://kokusho.nijl.ac.jp/biblio/100317364/88</v>
      </c>
      <c r="H54" s="9">
        <v>276</v>
      </c>
      <c r="I54" s="10" t="str">
        <f>HYPERLINK("https://kokusho.nijl.ac.jp/biblio/100382563/276")</f>
        <v>https://kokusho.nijl.ac.jp/biblio/100382563/276</v>
      </c>
    </row>
    <row r="55" spans="1:9" x14ac:dyDescent="0.4">
      <c r="A55" s="6" t="s">
        <v>59</v>
      </c>
      <c r="B55" s="7">
        <v>28</v>
      </c>
      <c r="C55" s="8" t="str">
        <f>HYPERLINK("https://www.digital.archives.go.jp/img/4106122/28")</f>
        <v>https://www.digital.archives.go.jp/img/4106122/28</v>
      </c>
      <c r="D55" s="9">
        <v>108</v>
      </c>
      <c r="E55" s="8" t="str">
        <f>HYPERLINK("https://kokusho.nijl.ac.jp/biblio/100317365/108")</f>
        <v>https://kokusho.nijl.ac.jp/biblio/100317365/108</v>
      </c>
      <c r="F55" s="9">
        <v>89</v>
      </c>
      <c r="G55" s="8" t="str">
        <f>HYPERLINK("https://kokusho.nijl.ac.jp/biblio/100317364/89")</f>
        <v>https://kokusho.nijl.ac.jp/biblio/100317364/89</v>
      </c>
      <c r="H55" s="9">
        <v>279</v>
      </c>
      <c r="I55" s="10" t="str">
        <f>HYPERLINK("https://kokusho.nijl.ac.jp/biblio/100382563/279")</f>
        <v>https://kokusho.nijl.ac.jp/biblio/100382563/279</v>
      </c>
    </row>
    <row r="56" spans="1:9" x14ac:dyDescent="0.4">
      <c r="A56" s="6" t="s">
        <v>60</v>
      </c>
      <c r="B56" s="7">
        <v>29</v>
      </c>
      <c r="C56" s="8" t="str">
        <f>HYPERLINK("https://www.digital.archives.go.jp/img/4106122/29")</f>
        <v>https://www.digital.archives.go.jp/img/4106122/29</v>
      </c>
      <c r="D56" s="9">
        <v>108</v>
      </c>
      <c r="E56" s="8" t="str">
        <f>HYPERLINK("https://kokusho.nijl.ac.jp/biblio/100317365/108")</f>
        <v>https://kokusho.nijl.ac.jp/biblio/100317365/108</v>
      </c>
      <c r="F56" s="9">
        <v>89</v>
      </c>
      <c r="G56" s="8" t="str">
        <f>HYPERLINK("https://kokusho.nijl.ac.jp/biblio/100317364/89")</f>
        <v>https://kokusho.nijl.ac.jp/biblio/100317364/89</v>
      </c>
      <c r="H56" s="9">
        <v>280</v>
      </c>
      <c r="I56" s="10" t="str">
        <f>HYPERLINK("https://kokusho.nijl.ac.jp/biblio/100382563/280")</f>
        <v>https://kokusho.nijl.ac.jp/biblio/100382563/280</v>
      </c>
    </row>
    <row r="57" spans="1:9" x14ac:dyDescent="0.4">
      <c r="A57" s="6" t="s">
        <v>61</v>
      </c>
      <c r="B57" s="7">
        <v>29</v>
      </c>
      <c r="C57" s="8" t="str">
        <f>HYPERLINK("https://www.digital.archives.go.jp/img/4106122/29")</f>
        <v>https://www.digital.archives.go.jp/img/4106122/29</v>
      </c>
      <c r="D57" s="9">
        <v>109</v>
      </c>
      <c r="E57" s="8" t="str">
        <f>HYPERLINK("https://kokusho.nijl.ac.jp/biblio/100317365/109")</f>
        <v>https://kokusho.nijl.ac.jp/biblio/100317365/109</v>
      </c>
      <c r="F57" s="9">
        <v>90</v>
      </c>
      <c r="G57" s="8" t="str">
        <f>HYPERLINK("https://kokusho.nijl.ac.jp/biblio/100317364/90")</f>
        <v>https://kokusho.nijl.ac.jp/biblio/100317364/90</v>
      </c>
      <c r="H57" s="9">
        <v>282</v>
      </c>
      <c r="I57" s="10" t="str">
        <f>HYPERLINK("https://kokusho.nijl.ac.jp/biblio/100382563/282")</f>
        <v>https://kokusho.nijl.ac.jp/biblio/100382563/282</v>
      </c>
    </row>
    <row r="58" spans="1:9" x14ac:dyDescent="0.4">
      <c r="A58" s="6" t="s">
        <v>62</v>
      </c>
      <c r="B58" s="7">
        <v>32</v>
      </c>
      <c r="C58" s="8" t="str">
        <f>HYPERLINK("https://www.digital.archives.go.jp/img/4106122/32")</f>
        <v>https://www.digital.archives.go.jp/img/4106122/32</v>
      </c>
      <c r="D58" s="9">
        <v>112</v>
      </c>
      <c r="E58" s="8" t="str">
        <f>HYPERLINK("https://kokusho.nijl.ac.jp/biblio/100317365/112")</f>
        <v>https://kokusho.nijl.ac.jp/biblio/100317365/112</v>
      </c>
      <c r="F58" s="9">
        <v>92</v>
      </c>
      <c r="G58" s="8" t="str">
        <f>HYPERLINK("https://kokusho.nijl.ac.jp/biblio/100317364/92")</f>
        <v>https://kokusho.nijl.ac.jp/biblio/100317364/92</v>
      </c>
      <c r="H58" s="9">
        <v>288</v>
      </c>
      <c r="I58" s="10" t="str">
        <f>HYPERLINK("https://kokusho.nijl.ac.jp/biblio/100382563/288")</f>
        <v>https://kokusho.nijl.ac.jp/biblio/100382563/288</v>
      </c>
    </row>
    <row r="59" spans="1:9" x14ac:dyDescent="0.4">
      <c r="A59" s="6" t="s">
        <v>63</v>
      </c>
      <c r="B59" s="7">
        <v>33</v>
      </c>
      <c r="C59" s="8" t="str">
        <f>HYPERLINK("https://www.digital.archives.go.jp/img/4106122/33")</f>
        <v>https://www.digital.archives.go.jp/img/4106122/33</v>
      </c>
      <c r="D59" s="9">
        <v>113</v>
      </c>
      <c r="E59" s="8" t="str">
        <f>HYPERLINK("https://kokusho.nijl.ac.jp/biblio/100317365/113")</f>
        <v>https://kokusho.nijl.ac.jp/biblio/100317365/113</v>
      </c>
      <c r="F59" s="9">
        <v>93</v>
      </c>
      <c r="G59" s="8" t="str">
        <f>HYPERLINK("https://kokusho.nijl.ac.jp/biblio/100317364/93")</f>
        <v>https://kokusho.nijl.ac.jp/biblio/100317364/93</v>
      </c>
      <c r="H59" s="9">
        <v>291</v>
      </c>
      <c r="I59" s="10" t="str">
        <f>HYPERLINK("https://kokusho.nijl.ac.jp/biblio/100382563/291")</f>
        <v>https://kokusho.nijl.ac.jp/biblio/100382563/291</v>
      </c>
    </row>
    <row r="60" spans="1:9" x14ac:dyDescent="0.4">
      <c r="A60" s="6" t="s">
        <v>64</v>
      </c>
      <c r="B60" s="7">
        <v>36</v>
      </c>
      <c r="C60" s="8" t="str">
        <f>HYPERLINK("https://www.digital.archives.go.jp/img/4106122/36")</f>
        <v>https://www.digital.archives.go.jp/img/4106122/36</v>
      </c>
      <c r="D60" s="9">
        <v>116</v>
      </c>
      <c r="E60" s="8" t="str">
        <f>HYPERLINK("https://kokusho.nijl.ac.jp/biblio/100317365/116")</f>
        <v>https://kokusho.nijl.ac.jp/biblio/100317365/116</v>
      </c>
      <c r="F60" s="9">
        <v>95</v>
      </c>
      <c r="G60" s="8" t="str">
        <f>HYPERLINK("https://kokusho.nijl.ac.jp/biblio/100317364/95")</f>
        <v>https://kokusho.nijl.ac.jp/biblio/100317364/95</v>
      </c>
      <c r="H60" s="9">
        <v>301</v>
      </c>
      <c r="I60" s="10" t="str">
        <f>HYPERLINK("https://kokusho.nijl.ac.jp/biblio/100382563/301")</f>
        <v>https://kokusho.nijl.ac.jp/biblio/100382563/301</v>
      </c>
    </row>
    <row r="61" spans="1:9" x14ac:dyDescent="0.4">
      <c r="A61" s="6" t="s">
        <v>65</v>
      </c>
      <c r="B61" s="7">
        <v>37</v>
      </c>
      <c r="C61" s="8" t="str">
        <f>HYPERLINK("https://www.digital.archives.go.jp/img/4106122/37")</f>
        <v>https://www.digital.archives.go.jp/img/4106122/37</v>
      </c>
      <c r="D61" s="9">
        <v>117</v>
      </c>
      <c r="E61" s="8" t="str">
        <f>HYPERLINK("https://kokusho.nijl.ac.jp/biblio/100317365/117")</f>
        <v>https://kokusho.nijl.ac.jp/biblio/100317365/117</v>
      </c>
      <c r="F61" s="9">
        <v>95</v>
      </c>
      <c r="G61" s="8" t="str">
        <f>HYPERLINK("https://kokusho.nijl.ac.jp/biblio/100317364/95")</f>
        <v>https://kokusho.nijl.ac.jp/biblio/100317364/95</v>
      </c>
      <c r="H61" s="9">
        <v>303</v>
      </c>
      <c r="I61" s="10" t="str">
        <f>HYPERLINK("https://kokusho.nijl.ac.jp/biblio/100382563/303")</f>
        <v>https://kokusho.nijl.ac.jp/biblio/100382563/303</v>
      </c>
    </row>
    <row r="62" spans="1:9" x14ac:dyDescent="0.4">
      <c r="A62" s="6" t="s">
        <v>66</v>
      </c>
      <c r="B62" s="7">
        <v>38</v>
      </c>
      <c r="C62" s="8" t="str">
        <f>HYPERLINK("https://www.digital.archives.go.jp/img/4106122/38")</f>
        <v>https://www.digital.archives.go.jp/img/4106122/38</v>
      </c>
      <c r="D62" s="9">
        <v>117</v>
      </c>
      <c r="E62" s="8" t="str">
        <f>HYPERLINK("https://kokusho.nijl.ac.jp/biblio/100317365/117")</f>
        <v>https://kokusho.nijl.ac.jp/biblio/100317365/117</v>
      </c>
      <c r="F62" s="9">
        <v>96</v>
      </c>
      <c r="G62" s="8" t="str">
        <f>HYPERLINK("https://kokusho.nijl.ac.jp/biblio/100317364/96")</f>
        <v>https://kokusho.nijl.ac.jp/biblio/100317364/96</v>
      </c>
      <c r="H62" s="9">
        <v>305</v>
      </c>
      <c r="I62" s="10" t="str">
        <f>HYPERLINK("https://kokusho.nijl.ac.jp/biblio/100382563/305")</f>
        <v>https://kokusho.nijl.ac.jp/biblio/100382563/305</v>
      </c>
    </row>
    <row r="63" spans="1:9" x14ac:dyDescent="0.4">
      <c r="A63" s="6" t="s">
        <v>67</v>
      </c>
      <c r="B63" s="7">
        <v>39</v>
      </c>
      <c r="C63" s="8" t="str">
        <f>HYPERLINK("https://www.digital.archives.go.jp/img/4106122/39")</f>
        <v>https://www.digital.archives.go.jp/img/4106122/39</v>
      </c>
      <c r="D63" s="9">
        <v>120</v>
      </c>
      <c r="E63" s="8" t="str">
        <f>HYPERLINK("https://kokusho.nijl.ac.jp/biblio/100317365/120")</f>
        <v>https://kokusho.nijl.ac.jp/biblio/100317365/120</v>
      </c>
      <c r="F63" s="9">
        <v>98</v>
      </c>
      <c r="G63" s="8" t="str">
        <f>HYPERLINK("https://kokusho.nijl.ac.jp/biblio/100317364/98")</f>
        <v>https://kokusho.nijl.ac.jp/biblio/100317364/98</v>
      </c>
      <c r="H63" s="9">
        <v>311</v>
      </c>
      <c r="I63" s="10" t="str">
        <f>HYPERLINK("https://kokusho.nijl.ac.jp/biblio/100382563/311")</f>
        <v>https://kokusho.nijl.ac.jp/biblio/100382563/311</v>
      </c>
    </row>
    <row r="64" spans="1:9" x14ac:dyDescent="0.4">
      <c r="A64" s="6" t="s">
        <v>68</v>
      </c>
      <c r="B64" s="7">
        <v>40</v>
      </c>
      <c r="C64" s="8" t="str">
        <f>HYPERLINK("https://www.digital.archives.go.jp/img/4106122/40")</f>
        <v>https://www.digital.archives.go.jp/img/4106122/40</v>
      </c>
      <c r="D64" s="9">
        <v>120</v>
      </c>
      <c r="E64" s="8" t="str">
        <f>HYPERLINK("https://kokusho.nijl.ac.jp/biblio/100317365/120")</f>
        <v>https://kokusho.nijl.ac.jp/biblio/100317365/120</v>
      </c>
      <c r="F64" s="9">
        <v>98</v>
      </c>
      <c r="G64" s="8" t="str">
        <f>HYPERLINK("https://kokusho.nijl.ac.jp/biblio/100317364/98")</f>
        <v>https://kokusho.nijl.ac.jp/biblio/100317364/98</v>
      </c>
      <c r="H64" s="9">
        <v>312</v>
      </c>
      <c r="I64" s="10" t="str">
        <f>HYPERLINK("https://kokusho.nijl.ac.jp/biblio/100382563/312")</f>
        <v>https://kokusho.nijl.ac.jp/biblio/100382563/312</v>
      </c>
    </row>
    <row r="65" spans="1:9" x14ac:dyDescent="0.4">
      <c r="A65" s="6" t="s">
        <v>69</v>
      </c>
      <c r="B65" s="7">
        <v>2</v>
      </c>
      <c r="C65" s="10" t="str">
        <f>HYPERLINK("https://www.digital.archives.go.jp/img/4106962/2")</f>
        <v>https://www.digital.archives.go.jp/img/4106962/2</v>
      </c>
      <c r="D65" s="9">
        <v>121</v>
      </c>
      <c r="E65" s="8" t="str">
        <f>HYPERLINK("https://kokusho.nijl.ac.jp/biblio/100317365/121")</f>
        <v>https://kokusho.nijl.ac.jp/biblio/100317365/121</v>
      </c>
      <c r="F65" s="9">
        <v>98</v>
      </c>
      <c r="G65" s="8" t="str">
        <f>HYPERLINK("https://kokusho.nijl.ac.jp/biblio/100317364/98")</f>
        <v>https://kokusho.nijl.ac.jp/biblio/100317364/98</v>
      </c>
      <c r="H65" s="9">
        <v>313</v>
      </c>
      <c r="I65" s="10" t="str">
        <f>HYPERLINK("https://kokusho.nijl.ac.jp/biblio/100382563/313")</f>
        <v>https://kokusho.nijl.ac.jp/biblio/100382563/313</v>
      </c>
    </row>
    <row r="66" spans="1:9" x14ac:dyDescent="0.4">
      <c r="A66" s="6" t="s">
        <v>70</v>
      </c>
      <c r="B66" s="7">
        <v>3</v>
      </c>
      <c r="C66" s="8" t="str">
        <f>HYPERLINK("https://www.digital.archives.go.jp/img/4106962/3")</f>
        <v>https://www.digital.archives.go.jp/img/4106962/3</v>
      </c>
      <c r="D66" s="9">
        <v>122</v>
      </c>
      <c r="E66" s="8" t="str">
        <f>HYPERLINK("https://kokusho.nijl.ac.jp/biblio/100317365/122")</f>
        <v>https://kokusho.nijl.ac.jp/biblio/100317365/122</v>
      </c>
      <c r="F66" s="9">
        <v>99</v>
      </c>
      <c r="G66" s="8" t="str">
        <f>HYPERLINK("https://kokusho.nijl.ac.jp/biblio/100317364/99")</f>
        <v>https://kokusho.nijl.ac.jp/biblio/100317364/99</v>
      </c>
      <c r="H66" s="9">
        <v>316</v>
      </c>
      <c r="I66" s="10" t="str">
        <f>HYPERLINK("https://kokusho.nijl.ac.jp/biblio/100382563/316")</f>
        <v>https://kokusho.nijl.ac.jp/biblio/100382563/316</v>
      </c>
    </row>
    <row r="67" spans="1:9" x14ac:dyDescent="0.4">
      <c r="A67" s="6" t="s">
        <v>71</v>
      </c>
      <c r="B67" s="7">
        <v>3</v>
      </c>
      <c r="C67" s="8" t="str">
        <f>HYPERLINK("https://www.digital.archives.go.jp/img/4106962/3")</f>
        <v>https://www.digital.archives.go.jp/img/4106962/3</v>
      </c>
      <c r="D67" s="9">
        <v>122</v>
      </c>
      <c r="E67" s="8" t="str">
        <f>HYPERLINK("https://kokusho.nijl.ac.jp/biblio/100317365/122")</f>
        <v>https://kokusho.nijl.ac.jp/biblio/100317365/122</v>
      </c>
      <c r="F67" s="9">
        <v>99</v>
      </c>
      <c r="G67" s="8" t="str">
        <f>HYPERLINK("https://kokusho.nijl.ac.jp/biblio/100317364/99")</f>
        <v>https://kokusho.nijl.ac.jp/biblio/100317364/99</v>
      </c>
      <c r="H67" s="9">
        <v>316</v>
      </c>
      <c r="I67" s="10" t="str">
        <f>HYPERLINK("https://kokusho.nijl.ac.jp/biblio/100382563/316")</f>
        <v>https://kokusho.nijl.ac.jp/biblio/100382563/316</v>
      </c>
    </row>
    <row r="68" spans="1:9" x14ac:dyDescent="0.4">
      <c r="A68" s="6" t="s">
        <v>72</v>
      </c>
      <c r="B68" s="7">
        <v>11</v>
      </c>
      <c r="C68" s="8" t="str">
        <f>HYPERLINK("https://www.digital.archives.go.jp/img/4106962/11")</f>
        <v>https://www.digital.archives.go.jp/img/4106962/11</v>
      </c>
      <c r="D68" s="9">
        <v>124</v>
      </c>
      <c r="E68" s="8" t="str">
        <f>HYPERLINK("https://kokusho.nijl.ac.jp/biblio/100317365/124")</f>
        <v>https://kokusho.nijl.ac.jp/biblio/100317365/124</v>
      </c>
      <c r="F68" s="9">
        <v>101</v>
      </c>
      <c r="G68" s="8" t="str">
        <f>HYPERLINK("https://kokusho.nijl.ac.jp/biblio/100317364/101")</f>
        <v>https://kokusho.nijl.ac.jp/biblio/100317364/101</v>
      </c>
      <c r="H68" s="9">
        <v>322</v>
      </c>
      <c r="I68" s="10" t="str">
        <f>HYPERLINK("https://kokusho.nijl.ac.jp/biblio/100382563/322")</f>
        <v>https://kokusho.nijl.ac.jp/biblio/100382563/322</v>
      </c>
    </row>
    <row r="69" spans="1:9" x14ac:dyDescent="0.4">
      <c r="A69" s="6" t="s">
        <v>73</v>
      </c>
      <c r="B69" s="7">
        <v>12</v>
      </c>
      <c r="C69" s="8" t="str">
        <f>HYPERLINK("https://www.digital.archives.go.jp/img/4106962/12")</f>
        <v>https://www.digital.archives.go.jp/img/4106962/12</v>
      </c>
      <c r="D69" s="9">
        <v>125</v>
      </c>
      <c r="E69" s="8" t="str">
        <f>HYPERLINK("https://kokusho.nijl.ac.jp/biblio/100317365/125")</f>
        <v>https://kokusho.nijl.ac.jp/biblio/100317365/125</v>
      </c>
      <c r="F69" s="9">
        <v>101</v>
      </c>
      <c r="G69" s="8" t="str">
        <f>HYPERLINK("https://kokusho.nijl.ac.jp/biblio/100317364/101")</f>
        <v>https://kokusho.nijl.ac.jp/biblio/100317364/101</v>
      </c>
      <c r="H69" s="9">
        <v>323</v>
      </c>
      <c r="I69" s="10" t="str">
        <f>HYPERLINK("https://kokusho.nijl.ac.jp/biblio/100382563/323")</f>
        <v>https://kokusho.nijl.ac.jp/biblio/100382563/323</v>
      </c>
    </row>
    <row r="70" spans="1:9" x14ac:dyDescent="0.4">
      <c r="A70" s="6" t="s">
        <v>74</v>
      </c>
      <c r="B70" s="7">
        <v>14</v>
      </c>
      <c r="C70" s="8" t="str">
        <f>HYPERLINK("https://www.digital.archives.go.jp/img/4106962/14")</f>
        <v>https://www.digital.archives.go.jp/img/4106962/14</v>
      </c>
      <c r="D70" s="9">
        <v>126</v>
      </c>
      <c r="E70" s="8" t="str">
        <f>HYPERLINK("https://kokusho.nijl.ac.jp/biblio/100317365/126")</f>
        <v>https://kokusho.nijl.ac.jp/biblio/100317365/126</v>
      </c>
      <c r="F70" s="9">
        <v>102</v>
      </c>
      <c r="G70" s="8" t="str">
        <f>HYPERLINK("https://kokusho.nijl.ac.jp/biblio/100317364/102")</f>
        <v>https://kokusho.nijl.ac.jp/biblio/100317364/102</v>
      </c>
      <c r="H70" s="9">
        <v>325</v>
      </c>
      <c r="I70" s="10" t="str">
        <f>HYPERLINK("https://kokusho.nijl.ac.jp/biblio/100382563/325")</f>
        <v>https://kokusho.nijl.ac.jp/biblio/100382563/325</v>
      </c>
    </row>
    <row r="71" spans="1:9" x14ac:dyDescent="0.4">
      <c r="A71" s="6" t="s">
        <v>75</v>
      </c>
      <c r="B71" s="7">
        <v>14</v>
      </c>
      <c r="C71" s="8" t="str">
        <f>HYPERLINK("https://www.digital.archives.go.jp/img/4106962/14")</f>
        <v>https://www.digital.archives.go.jp/img/4106962/14</v>
      </c>
      <c r="D71" s="9">
        <v>127</v>
      </c>
      <c r="E71" s="8" t="str">
        <f>HYPERLINK("https://kokusho.nijl.ac.jp/biblio/100317365/127")</f>
        <v>https://kokusho.nijl.ac.jp/biblio/100317365/127</v>
      </c>
      <c r="F71" s="9">
        <v>103</v>
      </c>
      <c r="G71" s="8" t="str">
        <f>HYPERLINK("https://kokusho.nijl.ac.jp/biblio/100317364/103")</f>
        <v>https://kokusho.nijl.ac.jp/biblio/100317364/103</v>
      </c>
      <c r="H71" s="9">
        <v>327</v>
      </c>
      <c r="I71" s="10" t="str">
        <f>HYPERLINK("https://kokusho.nijl.ac.jp/biblio/100382563/327")</f>
        <v>https://kokusho.nijl.ac.jp/biblio/100382563/327</v>
      </c>
    </row>
    <row r="72" spans="1:9" x14ac:dyDescent="0.4">
      <c r="A72" s="6" t="s">
        <v>76</v>
      </c>
      <c r="B72" s="7">
        <v>16</v>
      </c>
      <c r="C72" s="8" t="str">
        <f>HYPERLINK("https://www.digital.archives.go.jp/img/4106962/16")</f>
        <v>https://www.digital.archives.go.jp/img/4106962/16</v>
      </c>
      <c r="D72" s="9">
        <v>128</v>
      </c>
      <c r="E72" s="8" t="str">
        <f>HYPERLINK("https://kokusho.nijl.ac.jp/biblio/100317365/128")</f>
        <v>https://kokusho.nijl.ac.jp/biblio/100317365/128</v>
      </c>
      <c r="F72" s="9">
        <v>103</v>
      </c>
      <c r="G72" s="8" t="str">
        <f>HYPERLINK("https://kokusho.nijl.ac.jp/biblio/100317364/103")</f>
        <v>https://kokusho.nijl.ac.jp/biblio/100317364/103</v>
      </c>
      <c r="H72" s="9">
        <v>330</v>
      </c>
      <c r="I72" s="10" t="str">
        <f>HYPERLINK("https://kokusho.nijl.ac.jp/biblio/100382563/330")</f>
        <v>https://kokusho.nijl.ac.jp/biblio/100382563/330</v>
      </c>
    </row>
    <row r="73" spans="1:9" x14ac:dyDescent="0.4">
      <c r="A73" s="6" t="s">
        <v>77</v>
      </c>
      <c r="B73" s="7">
        <v>16</v>
      </c>
      <c r="C73" s="8" t="str">
        <f>HYPERLINK("https://www.digital.archives.go.jp/img/4106962/16")</f>
        <v>https://www.digital.archives.go.jp/img/4106962/16</v>
      </c>
      <c r="D73" s="9">
        <v>128</v>
      </c>
      <c r="E73" s="8" t="str">
        <f>HYPERLINK("https://kokusho.nijl.ac.jp/biblio/100317365/128")</f>
        <v>https://kokusho.nijl.ac.jp/biblio/100317365/128</v>
      </c>
      <c r="F73" s="9">
        <v>104</v>
      </c>
      <c r="G73" s="8" t="str">
        <f>HYPERLINK("https://kokusho.nijl.ac.jp/biblio/100317364/104")</f>
        <v>https://kokusho.nijl.ac.jp/biblio/100317364/104</v>
      </c>
      <c r="H73" s="9">
        <v>334</v>
      </c>
      <c r="I73" s="10" t="str">
        <f>HYPERLINK("https://kokusho.nijl.ac.jp/biblio/100382563/334")</f>
        <v>https://kokusho.nijl.ac.jp/biblio/100382563/334</v>
      </c>
    </row>
    <row r="74" spans="1:9" x14ac:dyDescent="0.4">
      <c r="A74" s="6" t="s">
        <v>78</v>
      </c>
      <c r="B74" s="7">
        <v>18</v>
      </c>
      <c r="C74" s="8" t="str">
        <f>HYPERLINK("https://www.digital.archives.go.jp/img/4106962/18")</f>
        <v>https://www.digital.archives.go.jp/img/4106962/18</v>
      </c>
      <c r="D74" s="9">
        <v>129</v>
      </c>
      <c r="E74" s="8" t="str">
        <f>HYPERLINK("https://kokusho.nijl.ac.jp/biblio/100317365/129")</f>
        <v>https://kokusho.nijl.ac.jp/biblio/100317365/129</v>
      </c>
      <c r="F74" s="9">
        <v>105</v>
      </c>
      <c r="G74" s="8" t="str">
        <f>HYPERLINK("https://kokusho.nijl.ac.jp/biblio/100317364/105")</f>
        <v>https://kokusho.nijl.ac.jp/biblio/100317364/105</v>
      </c>
      <c r="H74" s="9">
        <v>337</v>
      </c>
      <c r="I74" s="10" t="str">
        <f>HYPERLINK("https://kokusho.nijl.ac.jp/biblio/100382563/337")</f>
        <v>https://kokusho.nijl.ac.jp/biblio/100382563/337</v>
      </c>
    </row>
    <row r="75" spans="1:9" x14ac:dyDescent="0.4">
      <c r="A75" s="6" t="s">
        <v>79</v>
      </c>
      <c r="B75" s="7">
        <v>18</v>
      </c>
      <c r="C75" s="8" t="str">
        <f>HYPERLINK("https://www.digital.archives.go.jp/img/4106962/18")</f>
        <v>https://www.digital.archives.go.jp/img/4106962/18</v>
      </c>
      <c r="D75" s="9">
        <v>130</v>
      </c>
      <c r="E75" s="8" t="str">
        <f>HYPERLINK("https://kokusho.nijl.ac.jp/biblio/100317365/130")</f>
        <v>https://kokusho.nijl.ac.jp/biblio/100317365/130</v>
      </c>
      <c r="F75" s="9">
        <v>105</v>
      </c>
      <c r="G75" s="8" t="str">
        <f>HYPERLINK("https://kokusho.nijl.ac.jp/biblio/100317364/105")</f>
        <v>https://kokusho.nijl.ac.jp/biblio/100317364/105</v>
      </c>
      <c r="H75" s="9">
        <v>338</v>
      </c>
      <c r="I75" s="10" t="str">
        <f>HYPERLINK("https://kokusho.nijl.ac.jp/biblio/100382563/338")</f>
        <v>https://kokusho.nijl.ac.jp/biblio/100382563/338</v>
      </c>
    </row>
    <row r="76" spans="1:9" x14ac:dyDescent="0.4">
      <c r="A76" s="6" t="s">
        <v>80</v>
      </c>
      <c r="B76" s="7">
        <v>20</v>
      </c>
      <c r="C76" s="8" t="str">
        <f>HYPERLINK("https://www.digital.archives.go.jp/img/4106962/20")</f>
        <v>https://www.digital.archives.go.jp/img/4106962/20</v>
      </c>
      <c r="D76" s="9">
        <v>130</v>
      </c>
      <c r="E76" s="8" t="str">
        <f>HYPERLINK("https://kokusho.nijl.ac.jp/biblio/100317365/130")</f>
        <v>https://kokusho.nijl.ac.jp/biblio/100317365/130</v>
      </c>
      <c r="F76" s="9">
        <v>106</v>
      </c>
      <c r="G76" s="8" t="str">
        <f>HYPERLINK("https://kokusho.nijl.ac.jp/biblio/100317364/106")</f>
        <v>https://kokusho.nijl.ac.jp/biblio/100317364/106</v>
      </c>
      <c r="H76" s="9">
        <v>339</v>
      </c>
      <c r="I76" s="10" t="str">
        <f>HYPERLINK("https://kokusho.nijl.ac.jp/biblio/100382563/339")</f>
        <v>https://kokusho.nijl.ac.jp/biblio/100382563/339</v>
      </c>
    </row>
    <row r="77" spans="1:9" x14ac:dyDescent="0.4">
      <c r="A77" s="6" t="s">
        <v>81</v>
      </c>
      <c r="B77" s="7">
        <v>21</v>
      </c>
      <c r="C77" s="8" t="str">
        <f>HYPERLINK("https://www.digital.archives.go.jp/img/4106962/21")</f>
        <v>https://www.digital.archives.go.jp/img/4106962/21</v>
      </c>
      <c r="D77" s="9">
        <v>133</v>
      </c>
      <c r="E77" s="8" t="str">
        <f>HYPERLINK("https://kokusho.nijl.ac.jp/biblio/100317365/133")</f>
        <v>https://kokusho.nijl.ac.jp/biblio/100317365/133</v>
      </c>
      <c r="F77" s="9">
        <v>107</v>
      </c>
      <c r="G77" s="8" t="str">
        <f>HYPERLINK("https://kokusho.nijl.ac.jp/biblio/100317364/107")</f>
        <v>https://kokusho.nijl.ac.jp/biblio/100317364/107</v>
      </c>
      <c r="H77" s="9">
        <v>347</v>
      </c>
      <c r="I77" s="10" t="str">
        <f>HYPERLINK("https://kokusho.nijl.ac.jp/biblio/100382563/347")</f>
        <v>https://kokusho.nijl.ac.jp/biblio/100382563/347</v>
      </c>
    </row>
    <row r="78" spans="1:9" x14ac:dyDescent="0.4">
      <c r="A78" s="6" t="s">
        <v>82</v>
      </c>
      <c r="B78" s="7">
        <v>22</v>
      </c>
      <c r="C78" s="8" t="str">
        <f>HYPERLINK("https://www.digital.archives.go.jp/img/4106962/22")</f>
        <v>https://www.digital.archives.go.jp/img/4106962/22</v>
      </c>
      <c r="D78" s="9">
        <v>134</v>
      </c>
      <c r="E78" s="8" t="str">
        <f>HYPERLINK("https://kokusho.nijl.ac.jp/biblio/100317365/134")</f>
        <v>https://kokusho.nijl.ac.jp/biblio/100317365/134</v>
      </c>
      <c r="F78" s="9">
        <v>108</v>
      </c>
      <c r="G78" s="8" t="str">
        <f>HYPERLINK("https://kokusho.nijl.ac.jp/biblio/100317364/108")</f>
        <v>https://kokusho.nijl.ac.jp/biblio/100317364/108</v>
      </c>
      <c r="H78" s="9">
        <v>348</v>
      </c>
      <c r="I78" s="10" t="str">
        <f>HYPERLINK("https://kokusho.nijl.ac.jp/biblio/100382563/348")</f>
        <v>https://kokusho.nijl.ac.jp/biblio/100382563/348</v>
      </c>
    </row>
    <row r="79" spans="1:9" x14ac:dyDescent="0.4">
      <c r="A79" s="6" t="s">
        <v>83</v>
      </c>
      <c r="B79" s="7">
        <v>23</v>
      </c>
      <c r="C79" s="8" t="str">
        <f>HYPERLINK("https://www.digital.archives.go.jp/img/4106962/23")</f>
        <v>https://www.digital.archives.go.jp/img/4106962/23</v>
      </c>
      <c r="D79" s="9">
        <v>134</v>
      </c>
      <c r="E79" s="8" t="str">
        <f>HYPERLINK("https://kokusho.nijl.ac.jp/biblio/100317365/134")</f>
        <v>https://kokusho.nijl.ac.jp/biblio/100317365/134</v>
      </c>
      <c r="F79" s="9">
        <v>108</v>
      </c>
      <c r="G79" s="8" t="str">
        <f>HYPERLINK("https://kokusho.nijl.ac.jp/biblio/100317364/108")</f>
        <v>https://kokusho.nijl.ac.jp/biblio/100317364/108</v>
      </c>
      <c r="H79" s="9">
        <v>350</v>
      </c>
      <c r="I79" s="10" t="str">
        <f>HYPERLINK("https://kokusho.nijl.ac.jp/biblio/100382563/350")</f>
        <v>https://kokusho.nijl.ac.jp/biblio/100382563/350</v>
      </c>
    </row>
    <row r="80" spans="1:9" x14ac:dyDescent="0.4">
      <c r="A80" s="6" t="s">
        <v>84</v>
      </c>
      <c r="B80" s="7">
        <v>24</v>
      </c>
      <c r="C80" s="8" t="str">
        <f>HYPERLINK("https://www.digital.archives.go.jp/img/4106962/24")</f>
        <v>https://www.digital.archives.go.jp/img/4106962/24</v>
      </c>
      <c r="D80" s="9">
        <v>135</v>
      </c>
      <c r="E80" s="8" t="str">
        <f>HYPERLINK("https://kokusho.nijl.ac.jp/biblio/100317365/135")</f>
        <v>https://kokusho.nijl.ac.jp/biblio/100317365/135</v>
      </c>
      <c r="F80" s="9">
        <v>109</v>
      </c>
      <c r="G80" s="8" t="str">
        <f>HYPERLINK("https://kokusho.nijl.ac.jp/biblio/100317364/109")</f>
        <v>https://kokusho.nijl.ac.jp/biblio/100317364/109</v>
      </c>
      <c r="H80" s="9">
        <v>353</v>
      </c>
      <c r="I80" s="10" t="str">
        <f>HYPERLINK("https://kokusho.nijl.ac.jp/biblio/100382563/353")</f>
        <v>https://kokusho.nijl.ac.jp/biblio/100382563/353</v>
      </c>
    </row>
    <row r="81" spans="1:9" x14ac:dyDescent="0.4">
      <c r="A81" s="6" t="s">
        <v>85</v>
      </c>
      <c r="B81" s="7">
        <v>25</v>
      </c>
      <c r="C81" s="8" t="str">
        <f>HYPERLINK("https://www.digital.archives.go.jp/img/4106962/25")</f>
        <v>https://www.digital.archives.go.jp/img/4106962/25</v>
      </c>
      <c r="D81" s="9">
        <v>139</v>
      </c>
      <c r="E81" s="8" t="str">
        <f>HYPERLINK("https://kokusho.nijl.ac.jp/biblio/100317365/139")</f>
        <v>https://kokusho.nijl.ac.jp/biblio/100317365/139</v>
      </c>
      <c r="F81" s="9">
        <v>110</v>
      </c>
      <c r="G81" s="8" t="str">
        <f>HYPERLINK("https://kokusho.nijl.ac.jp/biblio/100317364/110")</f>
        <v>https://kokusho.nijl.ac.jp/biblio/100317364/110</v>
      </c>
      <c r="H81" s="9">
        <v>356</v>
      </c>
      <c r="I81" s="10" t="str">
        <f>HYPERLINK("https://kokusho.nijl.ac.jp/biblio/100382563/356")</f>
        <v>https://kokusho.nijl.ac.jp/biblio/100382563/356</v>
      </c>
    </row>
    <row r="82" spans="1:9" ht="19.5" thickBot="1" x14ac:dyDescent="0.45">
      <c r="A82" s="13" t="s">
        <v>86</v>
      </c>
      <c r="B82" s="14">
        <v>26</v>
      </c>
      <c r="C82" s="15" t="str">
        <f>HYPERLINK("https://www.digital.archives.go.jp/img/4106962/26")</f>
        <v>https://www.digital.archives.go.jp/img/4106962/26</v>
      </c>
      <c r="D82" s="16">
        <v>139</v>
      </c>
      <c r="E82" s="15" t="str">
        <f>HYPERLINK("https://kokusho.nijl.ac.jp/biblio/100317365/139")</f>
        <v>https://kokusho.nijl.ac.jp/biblio/100317365/139</v>
      </c>
      <c r="F82" s="16">
        <v>110</v>
      </c>
      <c r="G82" s="15" t="str">
        <f>HYPERLINK("https://kokusho.nijl.ac.jp/biblio/100317364/110")</f>
        <v>https://kokusho.nijl.ac.jp/biblio/100317364/110</v>
      </c>
      <c r="H82" s="16">
        <v>357</v>
      </c>
      <c r="I82" s="17" t="str">
        <f>HYPERLINK("https://kokusho.nijl.ac.jp/biblio/100382563/357")</f>
        <v>https://kokusho.nijl.ac.jp/biblio/100382563/357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2024-11-17T10:56:07Z</dcterms:created>
  <dcterms:modified xsi:type="dcterms:W3CDTF">2024-11-17T10:57:32Z</dcterms:modified>
</cp:coreProperties>
</file>