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896EA6DA-88FE-4865-85EA-C06397F70D3E}" xr6:coauthVersionLast="47" xr6:coauthVersionMax="47" xr10:uidLastSave="{00000000-0000-0000-0000-000000000000}"/>
  <bookViews>
    <workbookView xWindow="-120" yWindow="-120" windowWidth="29040" windowHeight="15840" activeTab="1" xr2:uid="{7F0FAE04-B3C9-4F51-BA8D-B64F3720722E}"/>
  </bookViews>
  <sheets>
    <sheet name="Sheet1" sheetId="1" r:id="rId1"/>
    <sheet name="岡本一抱　内経奇経八脈詳解 と 経穴密語集" sheetId="3" r:id="rId2"/>
    <sheet name="上は『十四経発揮』下は『聖済総録』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C2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3" i="3"/>
  <c r="C24" i="3"/>
  <c r="C25" i="3"/>
  <c r="C26" i="3"/>
  <c r="C27" i="3"/>
  <c r="C28" i="3"/>
  <c r="C29" i="3"/>
  <c r="C30" i="3"/>
  <c r="C31" i="3"/>
  <c r="C32" i="3"/>
  <c r="C33" i="3"/>
</calcChain>
</file>

<file path=xl/sharedStrings.xml><?xml version="1.0" encoding="utf-8"?>
<sst xmlns="http://schemas.openxmlformats.org/spreadsheetml/2006/main" count="488" uniqueCount="391">
  <si>
    <t>脈有奇常、十二経者、常脈也、</t>
  </si>
  <si>
    <t>奇経八脈、則不拘於常、故謂之奇経。</t>
  </si>
  <si>
    <t>蓋以人之気血、常行於十二経脈、其諸経満溢、則流入奇経焉。</t>
  </si>
  <si>
    <t>奇経有八脈、督脈督於後、任脈任於前、衝脈為諸脈之海、陽維則維絡諸陽、陰維則維絡諸陰。</t>
  </si>
  <si>
    <t>陰陽自相維持、則諸経常調。</t>
  </si>
  <si>
    <t>維脈之外有帯脈者、束之猶帯也、</t>
  </si>
  <si>
    <t>至於両足蹻脈、有陰有陽、陽蹻行諸太陽之別、陰蹻本諸少陰之別。</t>
  </si>
  <si>
    <t>譬猶聖人、図設溝渠、以備水潦、斯無濫溢之患。</t>
  </si>
  <si>
    <t>人有奇経、亦若是也。</t>
  </si>
  <si>
    <t>今総集奇経八脈所発者、気穴処所、共成一篇、附之『発揮』之後、以備通【攻】云。</t>
  </si>
  <si>
    <t>督脈者、起於小腹以下骨中央、女子以繋廷孔之端。</t>
  </si>
  <si>
    <t>其絡循陰器、合簒間、繞簒後、別繞臀、至少陰、与巨陽中絡者合少陰、上【腹】内後廉、貫脊属腎、</t>
  </si>
  <si>
    <t>与太陽起目内眥、上額交巓上、入絡脳、還出別下項、循肩髆内、挟脊抵腰中、入循膂絡腎。</t>
  </si>
  <si>
    <t>其男子循茎下至簒、与女子等。</t>
  </si>
  <si>
    <t>其少腹直上者、貫臍中央、上貫心、入喉、上頤還唇、上系両目之中。</t>
  </si>
  <si>
    <t>此生病、従少腹上衝心而痛、不得前後為衝疝、其女子不孕、癃痔、遺溺、嗌乾、治在督脈。</t>
  </si>
  <si>
    <t>督脈之別、名曰長強、侠膂上項散上頭、下当肩胛左右、別走太陽、入貫膂。</t>
  </si>
  <si>
    <t>実則脊強、虚則頭重、取之所別。</t>
  </si>
  <si>
    <t>故『難経』曰、督脈者、起於下極之腧、並於脊裏、上至風府、入属於脳、上巓、循額至鼻柱、属陽脈之海也。</t>
  </si>
  <si>
    <t>此為病、令人脊強反折。</t>
  </si>
  <si>
    <t>督脈、従頭循脊骨入骶、長四尺五寸、凡二十七穴（穴見前）。</t>
  </si>
  <si>
    <t>按『内経』督脈所発者二十八穴、拠法、十椎下一穴名中枢、陰尾骨両傍二穴名長強、共有二十九穴、今多齦交一穴、少中極一穴、会陽二穴、則係督脈別絡、与少陽会、故止載二十七穴（穴已見前）。</t>
  </si>
  <si>
    <t>任脈者、与衝脈皆起於胞中、循脊裏、為経絡之海。</t>
  </si>
  <si>
    <t>其浮而外者、循腹上行、会於咽喉、別而絡唇口。</t>
  </si>
  <si>
    <t>血気盛、則肌肉熱、</t>
  </si>
  <si>
    <t>血独盛、則滲潅皮膚生毫毛。</t>
  </si>
  <si>
    <t>婦人有餘於気、不足於血、以其月事数下、任衝並傷故也。</t>
  </si>
  <si>
    <t>任衝之交脈、不営其口唇、故髭鬚不生。</t>
  </si>
  <si>
    <t>是以任脈為病、男子内結七疝、女子帯下瘕聚。</t>
  </si>
  <si>
    <t>故『難経』曰、任脈起於中極之下、以上毛際、循腹裏、上関元、至咽喉、上頤、循面入目、属陰脈之海。</t>
  </si>
  <si>
    <t>凡此任脈之行、従胞中上注目、長四尺五寸、総二十四穴（穴見前）。</t>
  </si>
  <si>
    <t>按『内経』云、任脈所発者二十八穴。</t>
  </si>
  <si>
    <t>経闕一穴、実有二十七穴、内齦交一穴、属督脈、承泣二穴、属足陽明蹻脈、故止載二十四穴（穴已見前）。</t>
  </si>
  <si>
    <t>陽蹻脈者、起於跟中、循外踝上行、入風池。</t>
  </si>
  <si>
    <t>其為病也、令人陰緩而陽急。</t>
  </si>
  <si>
    <t>両足蹻脈、本太陽【少陰？】之別、合於太陽、其気上行、気并相還、則為濡目、気不営則目不合。</t>
  </si>
  <si>
    <t>男子数其陽、女子数其陰、当数者為経、不当数者為絡也。</t>
  </si>
  <si>
    <t>蹻脈長八尺。</t>
  </si>
  <si>
    <t>所発之穴、生於申脈（外踝下、属足太陽経）。</t>
  </si>
  <si>
    <t>以輔陽為郄（外踝上）、</t>
  </si>
  <si>
    <t>本於僕参（跟骨下）、</t>
  </si>
  <si>
    <t>与足少陰【陽？】会於居髎（章門下）、</t>
  </si>
  <si>
    <t>又与手陽明会於肩髃及巨骨（並在肩端）、</t>
  </si>
  <si>
    <t>又与手足太陽陽維会于臑兪（在肩髎後、胛骨上廉）、</t>
  </si>
  <si>
    <t>与手足陽明会于地倉（口吻両旁）、</t>
  </si>
  <si>
    <t>又与手足陽明会于巨髎（鼻両旁）、</t>
  </si>
  <si>
    <t>又与任脈足陽明会于承泣（目下七分）。</t>
  </si>
  <si>
    <t>以上為陽蹻脈之所発、凡二十穴、陽蹻脈病者宜刺之。</t>
  </si>
  <si>
    <t>陰蹻脈者、亦起於跟中、循内踝上行、至咽喉、交貫衝脈。</t>
  </si>
  <si>
    <t>此為病者、令人陽緩而陰急。</t>
  </si>
  <si>
    <t>故曰蹻脈者、少陰之別、別於然谷【骨？】之後、上内踝之上、直上循陰股入陰、上循胸裏、入缺盆、上出人迎之前、入鼻、属目内眥、合於太陽。</t>
  </si>
  <si>
    <t>女子以之為経、男子以之為絡。</t>
  </si>
  <si>
    <t>両足蹻脈、長八尺、而陰蹻之郄在交信（内踝上二寸）、陰蹻脈病者取此。</t>
  </si>
  <si>
    <t>衝脈者、与任脈皆起於胞中、上循脊裏、為経絡之海、其浮於外者、循腹上行、会於咽喉、別而絡唇口。</t>
  </si>
  <si>
    <t>故曰、衝脈者、起於気衝、並足【足無し？】少陰之経、侠臍上行、至胸中而散。</t>
  </si>
  <si>
    <t>此為病、令人逆気裏急。</t>
  </si>
  <si>
    <t>『難経』則曰、並足陽明之経。</t>
  </si>
  <si>
    <t>以穴攷之、足【足無し？】陽明侠臍左右各二寸而上行、足【足無し？】少陰【之経？】侠臍左右各五分而上行。</t>
  </si>
  <si>
    <t>『鍼経』所載衝脈与督脈、同起於会陰。</t>
  </si>
  <si>
    <t>其在腹也、行乎幽門、通谷、陰都、石関、商曲、肓兪、中注、四満、気穴、大赫、横骨、凡二十二穴、皆足少陰之分也。</t>
  </si>
  <si>
    <t>然則【曰】脈、並足少陰之経明矣。</t>
  </si>
  <si>
    <t>陽維、維於陽、其脈起於諸陽之会、与陰維皆維絡于身。</t>
  </si>
  <si>
    <t>若陽不能維于陽、則溶溶不能自収持。</t>
  </si>
  <si>
    <t>其脈気所発、別于金門（在足外踝下、太陽之郄）、</t>
  </si>
  <si>
    <t>以陽交為郄（在外踝上七寸）、</t>
  </si>
  <si>
    <t>与手足太陽及蹻脈会于臑兪（肩後胛上廉）、</t>
  </si>
  <si>
    <t>与手足少陽会于天髎（在缺盆上）、</t>
  </si>
  <si>
    <t>又会于肩井（肩上）、其在頭也、</t>
  </si>
  <si>
    <t>与足少陽会于陽白（在【肩】上）、</t>
  </si>
  <si>
    <t>＊眉：原本「肩」を「眉」に誤る。</t>
  </si>
  <si>
    <t>上于本神及臨泣、上至正営、循于脳空、</t>
  </si>
  <si>
    <t>下至風池、其与督脈会、則在風府及瘂門。</t>
  </si>
  <si>
    <t>『難経』云、陽維為病、苦寒熱。</t>
  </si>
  <si>
    <t>此陽維脈気所発、凡二十四穴、</t>
  </si>
  <si>
    <t>陰維【者亦？】、維于陰。</t>
  </si>
  <si>
    <t>其脈起於諸陰之交。</t>
  </si>
  <si>
    <t>若陰不能維于陰、則悵然失志、其脈気所発者、陰維之郄、名曰築賓（見足少陰）。</t>
  </si>
  <si>
    <t>与足太陰会于腹哀、大横、又与足太陰、厥陰会于府舎、期門、与任脈会于天突、廉泉。</t>
  </si>
  <si>
    <t>『難経』云、陰維為病、苦心痛。</t>
  </si>
  <si>
    <t>此陰維脈気所発、凡十二【二→一？】穴。</t>
  </si>
  <si>
    <t>帯脈者、起於季脇、回身一周、其為病也、腰腹縦容、如嚢水之状。</t>
  </si>
  <si>
    <t>其脈気所発、在季脇下一寸八分。</t>
  </si>
  <si>
    <t>正名帯脈、以其回身一周如帯也。</t>
  </si>
  <si>
    <t>又与足少陽会于維道。</t>
  </si>
  <si>
    <t>此帯脈所発、凡四穴。</t>
  </si>
  <si>
    <t>脈有奇常，十二経者，常脈也，</t>
  </si>
  <si>
    <t>奇経八脈，則不拘於常，故謂之奇経，</t>
  </si>
  <si>
    <t>人有奇経，亦若是也，</t>
  </si>
  <si>
    <t>■督脈</t>
  </si>
  <si>
    <t>■任脈</t>
  </si>
  <si>
    <t>（無し）</t>
  </si>
  <si>
    <t>■陽蹻脈</t>
  </si>
  <si>
    <t>蹻脈長八尺，</t>
  </si>
  <si>
    <t>本于僕参（在跟骨下陥中），</t>
  </si>
  <si>
    <t>又与手足太陽陽維会于臑兪（在肩髎後甲骨上廉），</t>
  </si>
  <si>
    <t>与手足陽明会于地倉（口吻両傍），</t>
  </si>
  <si>
    <t>又与任脈足陽明会于承泣（目下也），</t>
  </si>
  <si>
    <t>以上為陽蹻脈之所発，凡二十穴，陽蹻脈病者，宜刺之。</t>
  </si>
  <si>
    <t>■陰蹻脈</t>
  </si>
  <si>
    <t>女子以之為経，男子以之為絡，</t>
  </si>
  <si>
    <t>■衝脈</t>
  </si>
  <si>
    <t>■陽維脈</t>
  </si>
  <si>
    <t>以陽交為郄（在外踝上七寸），</t>
  </si>
  <si>
    <t>与手足太陽及蹻脈，会于臑兪（俠肩髎後胛上廉陥中），</t>
  </si>
  <si>
    <r>
      <t>与手足少陽会于天</t>
    </r>
    <r>
      <rPr>
        <sz val="11"/>
        <color theme="1"/>
        <rFont val="游ゴシック"/>
        <family val="3"/>
        <charset val="136"/>
        <scheme val="minor"/>
      </rPr>
      <t>窌</t>
    </r>
    <r>
      <rPr>
        <sz val="11"/>
        <color theme="1"/>
        <rFont val="游ゴシック"/>
        <family val="2"/>
        <charset val="128"/>
        <scheme val="minor"/>
      </rPr>
      <t>（在缺盆中上毖骨際），</t>
    </r>
  </si>
  <si>
    <t>又会于肩井（肩上岐骨端），其在頭也，</t>
  </si>
  <si>
    <t>上于本神及臨泣（臨泣当直上入髪際五分，本神在曲差傍一寸五分），上至正営（目窓後一寸），循于脳空（在正営後四寸五分），</t>
  </si>
  <si>
    <t>下至風池（在顳顬後髪際陥中），其与督脈会，則在風府及瘖門（風府在脳戸後一寸五分項後宛宛中，瘖門在風府後五分入髪際五分），</t>
  </si>
  <si>
    <t>■陰維脈</t>
  </si>
  <si>
    <t>■帯脈</t>
  </si>
  <si>
    <t>其脈気所発，在季脇下一寸八分，</t>
  </si>
  <si>
    <t>＊上段は十四経発揮　　下段は『聖済総録』</t>
    <rPh sb="1" eb="3">
      <t>ジョウダン</t>
    </rPh>
    <rPh sb="4" eb="9">
      <t>14</t>
    </rPh>
    <rPh sb="11" eb="13">
      <t>ゲダン</t>
    </rPh>
    <rPh sb="14" eb="20">
      <t>セイサイソウロク</t>
    </rPh>
    <phoneticPr fontId="2"/>
  </si>
  <si>
    <t>奇経有八脈、督脈督於後、任脈任於前、　　　　衝脈　　為諸脈之海、陽維則維絡諸陽、陰維則維絡諸陰。</t>
    <phoneticPr fontId="2"/>
  </si>
  <si>
    <r>
      <t>奇経有八脈，督脈督於後，任脈任於前，</t>
    </r>
    <r>
      <rPr>
        <sz val="11"/>
        <color rgb="FFFF0000"/>
        <rFont val="游ゴシック"/>
        <family val="3"/>
        <charset val="128"/>
        <scheme val="minor"/>
      </rPr>
      <t>俠任脈者</t>
    </r>
    <r>
      <rPr>
        <sz val="11"/>
        <color theme="1"/>
        <rFont val="游ゴシック"/>
        <family val="2"/>
        <charset val="128"/>
        <scheme val="minor"/>
      </rPr>
      <t>衝脈，</t>
    </r>
    <r>
      <rPr>
        <sz val="11"/>
        <color rgb="FFFF0000"/>
        <rFont val="游ゴシック"/>
        <family val="3"/>
        <charset val="128"/>
        <scheme val="minor"/>
      </rPr>
      <t>能</t>
    </r>
    <r>
      <rPr>
        <sz val="11"/>
        <color theme="1"/>
        <rFont val="游ゴシック"/>
        <family val="2"/>
        <charset val="128"/>
        <scheme val="minor"/>
      </rPr>
      <t>為諸脈之海，陽維則維絡諸陽，陰維則維絡諸陰，</t>
    </r>
    <phoneticPr fontId="2"/>
  </si>
  <si>
    <r>
      <t>陰陽</t>
    </r>
    <r>
      <rPr>
        <sz val="11"/>
        <color rgb="FFFF0000"/>
        <rFont val="游ゴシック"/>
        <family val="3"/>
        <charset val="128"/>
        <scheme val="minor"/>
      </rPr>
      <t>自</t>
    </r>
    <r>
      <rPr>
        <sz val="11"/>
        <color theme="1"/>
        <rFont val="游ゴシック"/>
        <family val="2"/>
        <charset val="128"/>
        <scheme val="minor"/>
      </rPr>
      <t>相維持、</t>
    </r>
    <r>
      <rPr>
        <sz val="11"/>
        <color rgb="FFFF0000"/>
        <rFont val="游ゴシック"/>
        <family val="3"/>
        <charset val="128"/>
        <scheme val="minor"/>
      </rPr>
      <t>則</t>
    </r>
    <r>
      <rPr>
        <sz val="11"/>
        <color theme="1"/>
        <rFont val="游ゴシック"/>
        <family val="2"/>
        <charset val="128"/>
        <scheme val="minor"/>
      </rPr>
      <t>諸経常調。</t>
    </r>
    <phoneticPr fontId="2"/>
  </si>
  <si>
    <t>維脈之外　　有帯脈者、束之猶帯也、</t>
    <phoneticPr fontId="2"/>
  </si>
  <si>
    <r>
      <t>維脈之外，</t>
    </r>
    <r>
      <rPr>
        <sz val="11"/>
        <color rgb="FFFF0000"/>
        <rFont val="游ゴシック"/>
        <family val="3"/>
        <charset val="128"/>
        <scheme val="minor"/>
      </rPr>
      <t>又</t>
    </r>
    <r>
      <rPr>
        <sz val="11"/>
        <color theme="1"/>
        <rFont val="游ゴシック"/>
        <family val="2"/>
        <charset val="128"/>
        <scheme val="minor"/>
      </rPr>
      <t>有帯脈者，束之猶帯也，</t>
    </r>
    <phoneticPr fontId="2"/>
  </si>
  <si>
    <r>
      <t>至於両足蹻脈，有陰有陽，陽蹻</t>
    </r>
    <r>
      <rPr>
        <sz val="11"/>
        <color rgb="FFFF0000"/>
        <rFont val="游ゴシック"/>
        <family val="3"/>
        <charset val="128"/>
        <scheme val="minor"/>
      </rPr>
      <t>得</t>
    </r>
    <r>
      <rPr>
        <sz val="11"/>
        <color theme="1"/>
        <rFont val="游ゴシック"/>
        <family val="2"/>
        <charset val="128"/>
        <scheme val="minor"/>
      </rPr>
      <t>諸太陽之別，陰蹻本諸少陰之別，</t>
    </r>
    <phoneticPr fontId="2"/>
  </si>
  <si>
    <t>譬猶聖人　図設溝渠，以備水潦，斯無濫溢之患，</t>
    <phoneticPr fontId="2"/>
  </si>
  <si>
    <r>
      <t>与太陽起</t>
    </r>
    <r>
      <rPr>
        <sz val="11"/>
        <color rgb="FFFF0000"/>
        <rFont val="游ゴシック"/>
        <family val="3"/>
        <charset val="128"/>
        <scheme val="minor"/>
      </rPr>
      <t>於</t>
    </r>
    <r>
      <rPr>
        <sz val="11"/>
        <color theme="1"/>
        <rFont val="游ゴシック"/>
        <family val="2"/>
        <charset val="128"/>
        <scheme val="minor"/>
      </rPr>
      <t>目内眥，上額交巓，上　入絡脳，還出別下項，循肩髆内，俠脊抵腰中，入循膂絡腎，</t>
    </r>
    <phoneticPr fontId="2"/>
  </si>
  <si>
    <r>
      <t>与太陽起　目内眥、上額交巓　上、入絡脳、還出別下項、循肩髆内、</t>
    </r>
    <r>
      <rPr>
        <sz val="11"/>
        <color rgb="FFFF0000"/>
        <rFont val="游ゴシック"/>
        <family val="3"/>
        <charset val="128"/>
        <scheme val="minor"/>
      </rPr>
      <t>挟</t>
    </r>
    <r>
      <rPr>
        <sz val="11"/>
        <color theme="1"/>
        <rFont val="游ゴシック"/>
        <family val="2"/>
        <charset val="128"/>
        <scheme val="minor"/>
      </rPr>
      <t>脊抵腰中、入循膂絡腎。</t>
    </r>
    <phoneticPr fontId="2"/>
  </si>
  <si>
    <t>故　難経　曰，督脈　　起於下極之腧，並於脊裏，上至風府，入属於脳，上巓　循額至鼻柱，　陽脈之海也，</t>
    <phoneticPr fontId="2"/>
  </si>
  <si>
    <t>督脈　従頭循脊骨入骶，長四尺五寸，凡二十七穴。</t>
    <phoneticPr fontId="2"/>
  </si>
  <si>
    <t>　按『内経』云、任脈所発者二十八穴。</t>
    <phoneticPr fontId="2"/>
  </si>
  <si>
    <r>
      <rPr>
        <sz val="11"/>
        <color rgb="FFFF0000"/>
        <rFont val="游ゴシック"/>
        <family val="3"/>
        <charset val="128"/>
        <scheme val="minor"/>
      </rPr>
      <t>（</t>
    </r>
    <r>
      <rPr>
        <sz val="11"/>
        <color theme="1"/>
        <rFont val="游ゴシック"/>
        <family val="2"/>
        <charset val="128"/>
        <scheme val="minor"/>
      </rPr>
      <t>按　内経　　　任脈所発者二十八穴，</t>
    </r>
    <phoneticPr fontId="2"/>
  </si>
  <si>
    <r>
      <t>経闕一穴，実有二十七穴，内齦交一穴，属督脈，承泣二穴，属足陽明蹻脈，故　載二十四穴</t>
    </r>
    <r>
      <rPr>
        <sz val="11"/>
        <color rgb="FFFF0000"/>
        <rFont val="游ゴシック"/>
        <family val="3"/>
        <charset val="128"/>
        <scheme val="minor"/>
      </rPr>
      <t>）</t>
    </r>
    <r>
      <rPr>
        <sz val="11"/>
        <color theme="1"/>
        <rFont val="游ゴシック"/>
        <family val="2"/>
        <charset val="128"/>
        <scheme val="minor"/>
      </rPr>
      <t>，</t>
    </r>
    <phoneticPr fontId="2"/>
  </si>
  <si>
    <r>
      <t>経闕一穴、実有二十七穴、内齦交一穴、属督脈、承泣二穴、属足陽明蹻脈、故</t>
    </r>
    <r>
      <rPr>
        <sz val="11"/>
        <color rgb="FFFF0000"/>
        <rFont val="游ゴシック"/>
        <family val="3"/>
        <charset val="128"/>
        <scheme val="minor"/>
      </rPr>
      <t>止</t>
    </r>
    <r>
      <rPr>
        <sz val="11"/>
        <color theme="1"/>
        <rFont val="游ゴシック"/>
        <family val="2"/>
        <charset val="128"/>
        <scheme val="minor"/>
      </rPr>
      <t>載二十四穴（穴已見前）。</t>
    </r>
    <phoneticPr fontId="2"/>
  </si>
  <si>
    <t>陽蹻脈者、起於跟中、循外踝　上行、入風池。</t>
    <phoneticPr fontId="2"/>
  </si>
  <si>
    <t>陽蹻脈者，起於跟中，循外踝，上行　入風池，</t>
    <phoneticPr fontId="2"/>
  </si>
  <si>
    <t>所発之穴、生於申脈（　外踝下、　　属足太陽経）。</t>
    <phoneticPr fontId="2"/>
  </si>
  <si>
    <r>
      <t>以</t>
    </r>
    <r>
      <rPr>
        <sz val="11"/>
        <color rgb="FFFF0000"/>
        <rFont val="游ゴシック"/>
        <family val="3"/>
        <charset val="128"/>
        <scheme val="minor"/>
      </rPr>
      <t>輔</t>
    </r>
    <r>
      <rPr>
        <sz val="11"/>
        <color theme="1"/>
        <rFont val="游ゴシック"/>
        <family val="2"/>
        <charset val="128"/>
        <scheme val="minor"/>
      </rPr>
      <t>陽為郄（　外踝上　　）、</t>
    </r>
    <phoneticPr fontId="2"/>
  </si>
  <si>
    <t>本於僕参（　跟骨下　　）、</t>
    <phoneticPr fontId="2"/>
  </si>
  <si>
    <r>
      <t>与足少</t>
    </r>
    <r>
      <rPr>
        <sz val="11"/>
        <color rgb="FFFF0000"/>
        <rFont val="游ゴシック"/>
        <family val="3"/>
        <charset val="128"/>
        <scheme val="minor"/>
      </rPr>
      <t>陰</t>
    </r>
    <r>
      <rPr>
        <sz val="11"/>
        <color theme="1"/>
        <rFont val="游ゴシック"/>
        <family val="2"/>
        <charset val="128"/>
        <scheme val="minor"/>
      </rPr>
      <t>会於居髎（　章門下　　　　）、</t>
    </r>
    <phoneticPr fontId="2"/>
  </si>
  <si>
    <t>又与手陽明会於肩髃及巨骨（　並在肩端　　　　　　　　　　　　）、</t>
    <phoneticPr fontId="2"/>
  </si>
  <si>
    <r>
      <t>又与手足陽明会于巨</t>
    </r>
    <r>
      <rPr>
        <sz val="11"/>
        <color theme="1"/>
        <rFont val="Microsoft JhengHei"/>
        <family val="2"/>
        <charset val="136"/>
      </rPr>
      <t>窌</t>
    </r>
    <r>
      <rPr>
        <sz val="11"/>
        <color theme="1"/>
        <rFont val="游ゴシック"/>
        <family val="2"/>
        <charset val="128"/>
        <scheme val="minor"/>
      </rPr>
      <t>（鼻両傍</t>
    </r>
    <r>
      <rPr>
        <sz val="11"/>
        <color rgb="FFFF0000"/>
        <rFont val="游ゴシック"/>
        <family val="3"/>
        <charset val="128"/>
        <scheme val="minor"/>
      </rPr>
      <t>也</t>
    </r>
    <r>
      <rPr>
        <sz val="11"/>
        <color theme="1"/>
        <rFont val="游ゴシック"/>
        <family val="2"/>
        <charset val="128"/>
        <scheme val="minor"/>
      </rPr>
      <t>），</t>
    </r>
    <phoneticPr fontId="2"/>
  </si>
  <si>
    <r>
      <t>又与任脈足陽明会于承泣（目下</t>
    </r>
    <r>
      <rPr>
        <sz val="11"/>
        <color rgb="FFFF0000"/>
        <rFont val="游ゴシック"/>
        <family val="3"/>
        <charset val="128"/>
        <scheme val="minor"/>
      </rPr>
      <t>七</t>
    </r>
    <r>
      <rPr>
        <sz val="11"/>
        <color theme="1"/>
        <rFont val="游ゴシック"/>
        <family val="2"/>
        <charset val="128"/>
        <scheme val="minor"/>
      </rPr>
      <t>分）。</t>
    </r>
    <phoneticPr fontId="2"/>
  </si>
  <si>
    <r>
      <t>＊こばやし参考：●承泣、一名鼷穴一名面髎、在</t>
    </r>
    <r>
      <rPr>
        <sz val="11"/>
        <color rgb="FFFF0000"/>
        <rFont val="游ゴシック"/>
        <family val="3"/>
        <charset val="128"/>
        <scheme val="minor"/>
      </rPr>
      <t>目下七分</t>
    </r>
    <r>
      <rPr>
        <sz val="11"/>
        <color theme="1"/>
        <rFont val="游ゴシック"/>
        <family val="2"/>
        <charset val="128"/>
        <scheme val="minor"/>
      </rPr>
      <t>、直目瞳子、陽蹻、任脉、足陽明之會。</t>
    </r>
    <rPh sb="5" eb="7">
      <t>サンコウ</t>
    </rPh>
    <rPh sb="8" eb="44">
      <t>ショウキュウ@@</t>
    </rPh>
    <phoneticPr fontId="2"/>
  </si>
  <si>
    <t>以上為陽蹻脈之所発、凡二十穴、陽蹻脈病者　宜刺之。</t>
    <phoneticPr fontId="2"/>
  </si>
  <si>
    <r>
      <t>陰蹻</t>
    </r>
    <r>
      <rPr>
        <sz val="11"/>
        <color rgb="FFFF0000"/>
        <rFont val="游ゴシック"/>
        <family val="3"/>
        <charset val="128"/>
        <scheme val="minor"/>
      </rPr>
      <t>脈</t>
    </r>
    <r>
      <rPr>
        <sz val="11"/>
        <color theme="1"/>
        <rFont val="游ゴシック"/>
        <family val="2"/>
        <charset val="128"/>
        <scheme val="minor"/>
      </rPr>
      <t>者、亦起於跟中、循内踝上行、至咽喉、交貫衝脈。</t>
    </r>
    <phoneticPr fontId="2"/>
  </si>
  <si>
    <t>陰蹻　者，亦起於跟中，循内踝上行　至咽喉，交貫衝脈，</t>
    <phoneticPr fontId="2"/>
  </si>
  <si>
    <r>
      <t>両足蹻脈　長八尺，而陰蹻之郄在交信（内踝上二寸少陰前太陰後），</t>
    </r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陰蹻脈病，</t>
    </r>
    <r>
      <rPr>
        <sz val="11"/>
        <color rgb="FFFF0000"/>
        <rFont val="游ゴシック"/>
        <family val="3"/>
        <charset val="128"/>
        <scheme val="minor"/>
      </rPr>
      <t>治在交信</t>
    </r>
    <r>
      <rPr>
        <sz val="11"/>
        <color theme="1"/>
        <rFont val="游ゴシック"/>
        <family val="2"/>
        <charset val="128"/>
        <scheme val="minor"/>
      </rPr>
      <t>。</t>
    </r>
    <phoneticPr fontId="2"/>
  </si>
  <si>
    <r>
      <t>両足蹻脈、長八尺、而陰蹻之郄在交信（内踝上二寸　　　　　　）、　陰蹻脈病　</t>
    </r>
    <r>
      <rPr>
        <sz val="11"/>
        <color rgb="FFFF0000"/>
        <rFont val="游ゴシック"/>
        <family val="3"/>
        <charset val="128"/>
        <scheme val="minor"/>
      </rPr>
      <t>者取此</t>
    </r>
    <r>
      <rPr>
        <sz val="11"/>
        <color theme="1"/>
        <rFont val="游ゴシック"/>
        <family val="2"/>
        <charset val="128"/>
        <scheme val="minor"/>
      </rPr>
      <t>。</t>
    </r>
    <phoneticPr fontId="2"/>
  </si>
  <si>
    <t>故曰　衝脈者，起於気衝，並　少陰之経，俠臍上行，至胸中而散，</t>
    <phoneticPr fontId="2"/>
  </si>
  <si>
    <r>
      <t>故曰、衝脈者、起於気衝、並</t>
    </r>
    <r>
      <rPr>
        <sz val="11"/>
        <color rgb="FFFF0000"/>
        <rFont val="游ゴシック"/>
        <family val="3"/>
        <charset val="128"/>
        <scheme val="minor"/>
      </rPr>
      <t>足</t>
    </r>
    <r>
      <rPr>
        <sz val="11"/>
        <color theme="1"/>
        <rFont val="游ゴシック"/>
        <family val="2"/>
        <charset val="128"/>
        <scheme val="minor"/>
      </rPr>
      <t>少陰之経、侠臍上行、至胸中而散。</t>
    </r>
    <phoneticPr fontId="2"/>
  </si>
  <si>
    <t>此為病　令人逆気裏急，</t>
    <phoneticPr fontId="2"/>
  </si>
  <si>
    <t>　『難経』則曰、並足陽明之経。</t>
    <phoneticPr fontId="2"/>
  </si>
  <si>
    <r>
      <rPr>
        <sz val="11"/>
        <color rgb="FFFF0000"/>
        <rFont val="游ゴシック"/>
        <family val="3"/>
        <charset val="128"/>
        <scheme val="minor"/>
      </rPr>
      <t>在　</t>
    </r>
    <r>
      <rPr>
        <sz val="11"/>
        <color theme="1"/>
        <rFont val="游ゴシック"/>
        <family val="2"/>
        <charset val="128"/>
        <scheme val="minor"/>
      </rPr>
      <t>難経　則曰　並足陽明之経，</t>
    </r>
    <phoneticPr fontId="2"/>
  </si>
  <si>
    <r>
      <t>以穴攷之、</t>
    </r>
    <r>
      <rPr>
        <sz val="11"/>
        <color rgb="FFFF0000"/>
        <rFont val="游ゴシック"/>
        <family val="3"/>
        <charset val="128"/>
        <scheme val="minor"/>
      </rPr>
      <t>足</t>
    </r>
    <r>
      <rPr>
        <sz val="11"/>
        <color theme="1"/>
        <rFont val="游ゴシック"/>
        <family val="2"/>
        <charset val="128"/>
        <scheme val="minor"/>
      </rPr>
      <t>陽明　　　侠臍左右各二寸而上行、</t>
    </r>
    <r>
      <rPr>
        <sz val="11"/>
        <color rgb="FFFF0000"/>
        <rFont val="游ゴシック"/>
        <family val="3"/>
        <charset val="128"/>
        <scheme val="minor"/>
      </rPr>
      <t>足</t>
    </r>
    <r>
      <rPr>
        <sz val="11"/>
        <color theme="1"/>
        <rFont val="游ゴシック"/>
        <family val="2"/>
        <charset val="128"/>
        <scheme val="minor"/>
      </rPr>
      <t>少陰　　　侠臍左右各五分而上</t>
    </r>
    <r>
      <rPr>
        <sz val="11"/>
        <color rgb="FFFF0000"/>
        <rFont val="游ゴシック"/>
        <family val="3"/>
        <charset val="128"/>
        <scheme val="minor"/>
      </rPr>
      <t>行</t>
    </r>
    <r>
      <rPr>
        <sz val="11"/>
        <color theme="1"/>
        <rFont val="游ゴシック"/>
        <family val="2"/>
        <charset val="128"/>
        <scheme val="minor"/>
      </rPr>
      <t>。</t>
    </r>
    <phoneticPr fontId="2"/>
  </si>
  <si>
    <r>
      <t>以穴攷之，　陽明</t>
    </r>
    <r>
      <rPr>
        <sz val="11"/>
        <color rgb="FFFF0000"/>
        <rFont val="游ゴシック"/>
        <family val="3"/>
        <charset val="128"/>
        <scheme val="minor"/>
      </rPr>
      <t>之経</t>
    </r>
    <r>
      <rPr>
        <sz val="11"/>
        <color theme="1"/>
        <rFont val="游ゴシック"/>
        <family val="2"/>
        <charset val="128"/>
        <scheme val="minor"/>
      </rPr>
      <t>，俠臍左右各二寸而上行　　少陰</t>
    </r>
    <r>
      <rPr>
        <sz val="11"/>
        <color rgb="FFFF0000"/>
        <rFont val="游ゴシック"/>
        <family val="3"/>
        <charset val="128"/>
        <scheme val="minor"/>
      </rPr>
      <t>之経</t>
    </r>
    <r>
      <rPr>
        <sz val="11"/>
        <color theme="1"/>
        <rFont val="游ゴシック"/>
        <family val="2"/>
        <charset val="128"/>
        <scheme val="minor"/>
      </rPr>
      <t>，俠臍左右各五分而上，</t>
    </r>
    <phoneticPr fontId="2"/>
  </si>
  <si>
    <r>
      <t>　針経　所載衝脈与督脈　同起于会陰</t>
    </r>
    <r>
      <rPr>
        <sz val="11"/>
        <color rgb="FFFF0000"/>
        <rFont val="游ゴシック"/>
        <family val="3"/>
        <charset val="128"/>
        <scheme val="minor"/>
      </rPr>
      <t>（二陰之間也）</t>
    </r>
    <r>
      <rPr>
        <sz val="11"/>
        <color theme="1"/>
        <rFont val="游ゴシック"/>
        <family val="2"/>
        <charset val="128"/>
        <scheme val="minor"/>
      </rPr>
      <t>，</t>
    </r>
    <phoneticPr fontId="2"/>
  </si>
  <si>
    <t>其在腹也，行乎幽門　通谷　陰都　石関　商曲　肓兪　中注　四満　気穴　大赫　横骨，凡二十二穴，皆足少陰之分也，</t>
    <phoneticPr fontId="2"/>
  </si>
  <si>
    <t>陽維　維于陽，其脈起於諸陽之会，与陰維皆維絡于身，</t>
    <phoneticPr fontId="2"/>
  </si>
  <si>
    <t>其脈気所発，別于金門（在足外踝下　太陽之郄），</t>
    <phoneticPr fontId="2"/>
  </si>
  <si>
    <t>与手足太陽及蹻脈　会于臑兪（　肩　後胛上廉　　）、</t>
    <phoneticPr fontId="2"/>
  </si>
  <si>
    <t>与手足少陽会于天髎（在缺盆　上　　　）、</t>
    <phoneticPr fontId="2"/>
  </si>
  <si>
    <t>又会于肩井（肩上　　　）、其在頭也、</t>
    <phoneticPr fontId="2"/>
  </si>
  <si>
    <t>上于本神及臨泣、　　　　　　　　　　　　　　　　　　　　　　　上至正営、　　　　　　　循于脳空、</t>
    <phoneticPr fontId="2"/>
  </si>
  <si>
    <t>下至風池、　　　　　　　　　　其与督脈会、則在風府及瘂門。</t>
    <phoneticPr fontId="2"/>
  </si>
  <si>
    <r>
      <t>　此陽維脈気所発、</t>
    </r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二十四穴、</t>
    </r>
    <phoneticPr fontId="2"/>
  </si>
  <si>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此陽維脈気所発，　二十四穴也。</t>
    </r>
    <phoneticPr fontId="2"/>
  </si>
  <si>
    <t>与足太陰会于腹哀、大横、</t>
  </si>
  <si>
    <t>又与足太陰、厥陰会于府舎、期門、</t>
  </si>
  <si>
    <t>与任脈会于天突、廉泉。</t>
  </si>
  <si>
    <r>
      <t>与任脈会于天突</t>
    </r>
    <r>
      <rPr>
        <sz val="11"/>
        <color rgb="FFFF0000"/>
        <rFont val="游ゴシック"/>
        <family val="3"/>
        <charset val="128"/>
        <scheme val="minor"/>
      </rPr>
      <t>及</t>
    </r>
    <r>
      <rPr>
        <sz val="11"/>
        <color theme="1"/>
        <rFont val="游ゴシック"/>
        <family val="2"/>
        <charset val="128"/>
        <scheme val="minor"/>
      </rPr>
      <t>廉泉</t>
    </r>
    <r>
      <rPr>
        <sz val="11"/>
        <color rgb="FFFF0000"/>
        <rFont val="游ゴシック"/>
        <family val="3"/>
        <charset val="128"/>
        <scheme val="minor"/>
      </rPr>
      <t>（天突在結喉下宛宛中，廉泉在舌本下）</t>
    </r>
    <r>
      <rPr>
        <sz val="11"/>
        <color theme="1"/>
        <rFont val="游ゴシック"/>
        <family val="2"/>
        <charset val="128"/>
        <scheme val="minor"/>
      </rPr>
      <t>，</t>
    </r>
    <phoneticPr fontId="2"/>
  </si>
  <si>
    <r>
      <t>与足太陰会于腹哀</t>
    </r>
    <r>
      <rPr>
        <sz val="11"/>
        <color rgb="FFFF0000"/>
        <rFont val="游ゴシック"/>
        <family val="3"/>
        <charset val="128"/>
        <scheme val="minor"/>
      </rPr>
      <t>及</t>
    </r>
    <r>
      <rPr>
        <sz val="11"/>
        <color theme="1"/>
        <rFont val="游ゴシック"/>
        <family val="2"/>
        <charset val="128"/>
        <scheme val="minor"/>
      </rPr>
      <t>大横</t>
    </r>
    <r>
      <rPr>
        <sz val="11"/>
        <color rgb="FFFF0000"/>
        <rFont val="游ゴシック"/>
        <family val="3"/>
        <charset val="128"/>
        <scheme val="minor"/>
      </rPr>
      <t>（腹哀在日月下一寸五分，大横在腹哀下一寸五分）</t>
    </r>
    <r>
      <rPr>
        <sz val="11"/>
        <color theme="1"/>
        <rFont val="游ゴシック"/>
        <family val="2"/>
        <charset val="128"/>
        <scheme val="minor"/>
      </rPr>
      <t>，</t>
    </r>
    <phoneticPr fontId="2"/>
  </si>
  <si>
    <r>
      <t>　此陰維脈気所発、凡十</t>
    </r>
    <r>
      <rPr>
        <sz val="11"/>
        <color rgb="FFFF0000"/>
        <rFont val="游ゴシック"/>
        <family val="3"/>
        <charset val="128"/>
        <scheme val="minor"/>
      </rPr>
      <t>二</t>
    </r>
    <r>
      <rPr>
        <sz val="11"/>
        <color theme="1"/>
        <rFont val="游ゴシック"/>
        <family val="2"/>
        <charset val="128"/>
        <scheme val="minor"/>
      </rPr>
      <t>穴。</t>
    </r>
    <phoneticPr fontId="2"/>
  </si>
  <si>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此陰維脈気所発，共十</t>
    </r>
    <r>
      <rPr>
        <sz val="11"/>
        <color rgb="FFFF0000"/>
        <rFont val="游ゴシック"/>
        <family val="3"/>
        <charset val="128"/>
        <scheme val="minor"/>
      </rPr>
      <t>一</t>
    </r>
    <r>
      <rPr>
        <sz val="11"/>
        <color theme="1"/>
        <rFont val="游ゴシック"/>
        <family val="2"/>
        <charset val="128"/>
        <scheme val="minor"/>
      </rPr>
      <t>穴。</t>
    </r>
    <phoneticPr fontId="2"/>
  </si>
  <si>
    <t>帯脈者，起於季脇，廻身一周　其為病也，腰腹縦容，如囊水之状，</t>
    <phoneticPr fontId="2"/>
  </si>
  <si>
    <r>
      <t>正名帯脈，</t>
    </r>
    <r>
      <rPr>
        <sz val="11"/>
        <color rgb="FFFF0000"/>
        <rFont val="游ゴシック"/>
        <family val="3"/>
        <charset val="128"/>
        <scheme val="minor"/>
      </rPr>
      <t>謂</t>
    </r>
    <r>
      <rPr>
        <sz val="11"/>
        <color theme="1"/>
        <rFont val="游ゴシック"/>
        <family val="2"/>
        <charset val="128"/>
        <scheme val="minor"/>
      </rPr>
      <t>其廻身一周如帯也，</t>
    </r>
    <phoneticPr fontId="2"/>
  </si>
  <si>
    <r>
      <t>正名帯脈、</t>
    </r>
    <r>
      <rPr>
        <sz val="11"/>
        <color rgb="FFFF0000"/>
        <rFont val="游ゴシック"/>
        <family val="3"/>
        <charset val="128"/>
        <scheme val="minor"/>
      </rPr>
      <t>以</t>
    </r>
    <r>
      <rPr>
        <sz val="11"/>
        <color theme="1"/>
        <rFont val="游ゴシック"/>
        <family val="2"/>
        <charset val="128"/>
        <scheme val="minor"/>
      </rPr>
      <t>其回身一周如帯也。</t>
    </r>
    <phoneticPr fontId="2"/>
  </si>
  <si>
    <r>
      <t>　此帯脈所発、</t>
    </r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四穴。</t>
    </r>
    <phoneticPr fontId="2"/>
  </si>
  <si>
    <r>
      <rPr>
        <sz val="11"/>
        <color rgb="FFFF0000"/>
        <rFont val="游ゴシック"/>
        <family val="3"/>
        <charset val="128"/>
        <scheme val="minor"/>
      </rPr>
      <t>凡</t>
    </r>
    <r>
      <rPr>
        <sz val="11"/>
        <color theme="1"/>
        <rFont val="游ゴシック"/>
        <family val="2"/>
        <charset val="128"/>
        <scheme val="minor"/>
      </rPr>
      <t>此帯脈所発，</t>
    </r>
    <r>
      <rPr>
        <sz val="11"/>
        <color rgb="FFFF0000"/>
        <rFont val="游ゴシック"/>
        <family val="3"/>
        <charset val="128"/>
        <scheme val="minor"/>
      </rPr>
      <t>共</t>
    </r>
    <r>
      <rPr>
        <sz val="11"/>
        <color theme="1"/>
        <rFont val="游ゴシック"/>
        <family val="2"/>
        <charset val="128"/>
        <scheme val="minor"/>
      </rPr>
      <t>四穴</t>
    </r>
    <r>
      <rPr>
        <sz val="11"/>
        <color rgb="FFFF0000"/>
        <rFont val="游ゴシック"/>
        <family val="3"/>
        <charset val="128"/>
        <scheme val="minor"/>
      </rPr>
      <t>也</t>
    </r>
    <r>
      <rPr>
        <sz val="11"/>
        <color theme="1"/>
        <rFont val="游ゴシック"/>
        <family val="2"/>
        <charset val="128"/>
        <scheme val="minor"/>
      </rPr>
      <t>。</t>
    </r>
    <phoneticPr fontId="2"/>
  </si>
  <si>
    <t>薛氏本は行を得に作る。</t>
    <rPh sb="0" eb="2">
      <t>セツシ</t>
    </rPh>
    <rPh sb="2" eb="3">
      <t>ホン</t>
    </rPh>
    <rPh sb="4" eb="5">
      <t>ユ</t>
    </rPh>
    <rPh sb="6" eb="7">
      <t>エ</t>
    </rPh>
    <rPh sb="8" eb="9">
      <t>ツク</t>
    </rPh>
    <phoneticPr fontId="2"/>
  </si>
  <si>
    <r>
      <t>至於両足蹻脈、有陰有陽、陽蹻</t>
    </r>
    <r>
      <rPr>
        <b/>
        <sz val="11"/>
        <color rgb="FFFF0000"/>
        <rFont val="游ゴシック"/>
        <family val="3"/>
        <charset val="128"/>
        <scheme val="minor"/>
      </rPr>
      <t>行</t>
    </r>
    <r>
      <rPr>
        <sz val="11"/>
        <color theme="1"/>
        <rFont val="游ゴシック"/>
        <family val="2"/>
        <charset val="128"/>
        <scheme val="minor"/>
      </rPr>
      <t>諸太陽之別、陰蹻本諸少陰之別。</t>
    </r>
    <phoneticPr fontId="2"/>
  </si>
  <si>
    <r>
      <t>今総集奇経八脈所発者、気穴</t>
    </r>
    <r>
      <rPr>
        <sz val="11"/>
        <color rgb="FFFF0000"/>
        <rFont val="游ゴシック"/>
        <family val="3"/>
        <charset val="128"/>
        <scheme val="minor"/>
      </rPr>
      <t>処所</t>
    </r>
    <r>
      <rPr>
        <sz val="11"/>
        <color theme="1"/>
        <rFont val="游ゴシック"/>
        <family val="2"/>
        <charset val="128"/>
        <scheme val="minor"/>
      </rPr>
      <t>、共成一篇、</t>
    </r>
    <r>
      <rPr>
        <sz val="11"/>
        <color rgb="FFFF0000"/>
        <rFont val="游ゴシック"/>
        <family val="3"/>
        <charset val="128"/>
        <scheme val="minor"/>
      </rPr>
      <t>附之『発揮』之後、以備通</t>
    </r>
    <r>
      <rPr>
        <b/>
        <sz val="11"/>
        <color rgb="FFFF0000"/>
        <rFont val="游ゴシック"/>
        <family val="3"/>
        <charset val="128"/>
        <scheme val="minor"/>
      </rPr>
      <t>攻</t>
    </r>
    <r>
      <rPr>
        <sz val="11"/>
        <color rgb="FFFF0000"/>
        <rFont val="游ゴシック"/>
        <family val="3"/>
        <charset val="128"/>
        <scheme val="minor"/>
      </rPr>
      <t>云。</t>
    </r>
    <phoneticPr fontId="2"/>
  </si>
  <si>
    <t>薛氏本は攻を攷に作る</t>
    <rPh sb="0" eb="3">
      <t>セツシホン</t>
    </rPh>
    <rPh sb="4" eb="5">
      <t>セ</t>
    </rPh>
    <rPh sb="6" eb="7">
      <t>イコウ</t>
    </rPh>
    <rPh sb="8" eb="9">
      <t>ツク</t>
    </rPh>
    <phoneticPr fontId="2"/>
  </si>
  <si>
    <r>
      <t>今総集奇経八脈所発者　気穴</t>
    </r>
    <r>
      <rPr>
        <b/>
        <sz val="11"/>
        <color rgb="FFFF0000"/>
        <rFont val="游ゴシック"/>
        <family val="3"/>
        <charset val="128"/>
        <scheme val="minor"/>
      </rPr>
      <t>去処</t>
    </r>
    <r>
      <rPr>
        <sz val="11"/>
        <color theme="1"/>
        <rFont val="游ゴシック"/>
        <family val="2"/>
        <charset val="128"/>
        <scheme val="minor"/>
      </rPr>
      <t>，共成一編。</t>
    </r>
    <phoneticPr fontId="2"/>
  </si>
  <si>
    <t>薛氏本は以を入に作る</t>
    <rPh sb="0" eb="3">
      <t>セツシホン</t>
    </rPh>
    <rPh sb="6" eb="7">
      <t>イ</t>
    </rPh>
    <rPh sb="8" eb="9">
      <t>ツク</t>
    </rPh>
    <phoneticPr fontId="2"/>
  </si>
  <si>
    <t>薛氏本は腹を股に作る。</t>
    <rPh sb="0" eb="3">
      <t>セツシホン</t>
    </rPh>
    <rPh sb="4" eb="5">
      <t>ハラ</t>
    </rPh>
    <rPh sb="6" eb="7">
      <t>コ</t>
    </rPh>
    <rPh sb="8" eb="9">
      <t>ツク</t>
    </rPh>
    <phoneticPr fontId="2"/>
  </si>
  <si>
    <r>
      <t>其絡循陰器、合簒間、繞簒後、別繞臀、至少陰、与巨陽中絡者合　少陰、上</t>
    </r>
    <r>
      <rPr>
        <b/>
        <sz val="11"/>
        <color rgb="FFFF0000"/>
        <rFont val="游ゴシック"/>
        <family val="3"/>
        <charset val="128"/>
        <scheme val="minor"/>
      </rPr>
      <t>腹</t>
    </r>
    <r>
      <rPr>
        <sz val="11"/>
        <color theme="1"/>
        <rFont val="游ゴシック"/>
        <family val="2"/>
        <charset val="128"/>
        <scheme val="minor"/>
      </rPr>
      <t>内後廉、貫脊属腎、</t>
    </r>
    <phoneticPr fontId="2"/>
  </si>
  <si>
    <t>其絡循陰器，合簒間，繞簒後，別繞臀，至少陰，与巨陽中絡者合，少陰　上股内後廉，貫脊属腎，</t>
    <phoneticPr fontId="2"/>
  </si>
  <si>
    <t>＊滑寿の案語</t>
    <rPh sb="1" eb="3">
      <t>カツジュ</t>
    </rPh>
    <rPh sb="4" eb="6">
      <t>アンゴ</t>
    </rPh>
    <phoneticPr fontId="2"/>
  </si>
  <si>
    <t>十四経発揮では滑寿の案語になっている</t>
    <rPh sb="0" eb="5">
      <t>14</t>
    </rPh>
    <rPh sb="7" eb="9">
      <t>カツジュ</t>
    </rPh>
    <rPh sb="10" eb="12">
      <t>アンゴ</t>
    </rPh>
    <phoneticPr fontId="2"/>
  </si>
  <si>
    <t>薛氏本は曰を衝に作る</t>
    <rPh sb="0" eb="3">
      <t>セツシホン</t>
    </rPh>
    <rPh sb="4" eb="5">
      <t>エツ</t>
    </rPh>
    <rPh sb="6" eb="7">
      <t>ショウ</t>
    </rPh>
    <rPh sb="8" eb="9">
      <t>ツク</t>
    </rPh>
    <phoneticPr fontId="2"/>
  </si>
  <si>
    <r>
      <t>然則</t>
    </r>
    <r>
      <rPr>
        <b/>
        <sz val="11"/>
        <color rgb="FFFF0000"/>
        <rFont val="游ゴシック"/>
        <family val="3"/>
        <charset val="128"/>
        <scheme val="minor"/>
      </rPr>
      <t>曰</t>
    </r>
    <r>
      <rPr>
        <sz val="11"/>
        <color theme="1"/>
        <rFont val="游ゴシック"/>
        <family val="2"/>
        <charset val="128"/>
        <scheme val="minor"/>
      </rPr>
      <t>脈、並足少陰之経明矣。</t>
    </r>
    <phoneticPr fontId="2"/>
  </si>
  <si>
    <t>然則衝脈　並足少陰之経明矣。</t>
    <phoneticPr fontId="2"/>
  </si>
  <si>
    <t>＊眉：原本「肩」を「眉」に誤る。薛氏本も「肩」に作る。</t>
    <rPh sb="16" eb="19">
      <t>セツシホン</t>
    </rPh>
    <rPh sb="21" eb="22">
      <t>カタ</t>
    </rPh>
    <rPh sb="24" eb="25">
      <t>ツク</t>
    </rPh>
    <phoneticPr fontId="2"/>
  </si>
  <si>
    <r>
      <t>与足少陽会于陽白（在</t>
    </r>
    <r>
      <rPr>
        <b/>
        <sz val="11"/>
        <color rgb="FFFF0000"/>
        <rFont val="游ゴシック"/>
        <family val="3"/>
        <charset val="128"/>
        <scheme val="minor"/>
      </rPr>
      <t>肩</t>
    </r>
    <r>
      <rPr>
        <sz val="11"/>
        <color theme="1"/>
        <rFont val="游ゴシック"/>
        <family val="2"/>
        <charset val="128"/>
        <scheme val="minor"/>
      </rPr>
      <t>上）、</t>
    </r>
    <phoneticPr fontId="2"/>
  </si>
  <si>
    <t>与足少陽会於陽白（在眉上一寸直瞳子），</t>
    <phoneticPr fontId="2"/>
  </si>
  <si>
    <t>陰陽更相維持，故諸経常調，</t>
    <phoneticPr fontId="2"/>
  </si>
  <si>
    <t>其男子循茎．下至簒．与女子等．</t>
    <phoneticPr fontId="2"/>
  </si>
  <si>
    <t>其絡循陰器．合簒間．繞簒後．別繞臀．至少陰．与巨陽中絡者合．少陰　上股内後廉．貫脊属腎．</t>
    <phoneticPr fontId="2"/>
  </si>
  <si>
    <t>其男子循茎　下至簒、与女子等。</t>
    <phoneticPr fontId="2"/>
  </si>
  <si>
    <t>其男子循茎　下至簒，与女子等，</t>
    <phoneticPr fontId="2"/>
  </si>
  <si>
    <r>
      <t>其少腹直上者、貫臍中央、上貫心、入喉、上頤還唇、上</t>
    </r>
    <r>
      <rPr>
        <sz val="11"/>
        <color rgb="FFFF0000"/>
        <rFont val="游ゴシック"/>
        <family val="3"/>
        <charset val="128"/>
        <scheme val="minor"/>
      </rPr>
      <t>系</t>
    </r>
    <r>
      <rPr>
        <sz val="11"/>
        <color theme="1"/>
        <rFont val="游ゴシック"/>
        <family val="2"/>
        <charset val="128"/>
        <scheme val="minor"/>
      </rPr>
      <t>両目之　中。</t>
    </r>
    <phoneticPr fontId="2"/>
  </si>
  <si>
    <t>其少腹直上者，貫臍中央，上貫心　入喉，上頤環唇，上係両目之　中，</t>
    <phoneticPr fontId="2"/>
  </si>
  <si>
    <r>
      <t>其少腹直上者．貫斉中央．上貫心　入喉．上頤環唇．上繋両目之</t>
    </r>
    <r>
      <rPr>
        <sz val="11"/>
        <color rgb="FFFF0000"/>
        <rFont val="游ゴシック"/>
        <family val="3"/>
        <charset val="128"/>
        <scheme val="minor"/>
      </rPr>
      <t>下</t>
    </r>
    <r>
      <rPr>
        <sz val="11"/>
        <color theme="1"/>
        <rFont val="游ゴシック"/>
        <family val="2"/>
        <charset val="128"/>
        <scheme val="minor"/>
      </rPr>
      <t>中</t>
    </r>
    <r>
      <rPr>
        <sz val="11"/>
        <color rgb="FFFF0000"/>
        <rFont val="游ゴシック"/>
        <family val="3"/>
        <charset val="128"/>
        <scheme val="minor"/>
      </rPr>
      <t>央</t>
    </r>
    <r>
      <rPr>
        <sz val="11"/>
        <color theme="1"/>
        <rFont val="游ゴシック"/>
        <family val="2"/>
        <charset val="128"/>
        <scheme val="minor"/>
      </rPr>
      <t>．</t>
    </r>
    <phoneticPr fontId="2"/>
  </si>
  <si>
    <t>此生病　従少腹上　衝心而痛，不得前後　為衝疝，其女子不孕，癃痔　遺尿　嗌乾，治在督脈。</t>
    <phoneticPr fontId="2"/>
  </si>
  <si>
    <t>此生病、従少腹上　衝心而痛、不得前後　為衝疝、其女子不孕、癃痔、遺溺、嗌乾、治在督脈。</t>
    <phoneticPr fontId="2"/>
  </si>
  <si>
    <t>此生病．従少腹上．衝心而痛．不得前後．為衝疝．其女子不孕．癃痔　遺溺　嗌乾．</t>
    <phoneticPr fontId="2"/>
  </si>
  <si>
    <r>
      <t>督脈者、起於</t>
    </r>
    <r>
      <rPr>
        <sz val="11"/>
        <color rgb="FFFF0000"/>
        <rFont val="游ゴシック"/>
        <family val="3"/>
        <charset val="128"/>
        <scheme val="minor"/>
      </rPr>
      <t>小</t>
    </r>
    <r>
      <rPr>
        <sz val="11"/>
        <color theme="1"/>
        <rFont val="游ゴシック"/>
        <family val="2"/>
        <charset val="128"/>
        <scheme val="minor"/>
      </rPr>
      <t>腹　以下骨中央、女子</t>
    </r>
    <r>
      <rPr>
        <b/>
        <sz val="11"/>
        <color rgb="FFFF0000"/>
        <rFont val="游ゴシック"/>
        <family val="3"/>
        <charset val="128"/>
        <scheme val="minor"/>
      </rPr>
      <t>以</t>
    </r>
    <r>
      <rPr>
        <sz val="11"/>
        <color theme="1"/>
        <rFont val="游ゴシック"/>
        <family val="2"/>
        <charset val="128"/>
        <scheme val="minor"/>
      </rPr>
      <t>繋廷</t>
    </r>
    <r>
      <rPr>
        <sz val="11"/>
        <color rgb="FFFF0000"/>
        <rFont val="游ゴシック"/>
        <family val="3"/>
        <charset val="128"/>
        <scheme val="minor"/>
      </rPr>
      <t>孔</t>
    </r>
    <r>
      <rPr>
        <sz val="11"/>
        <color theme="1"/>
        <rFont val="游ゴシック"/>
        <family val="2"/>
        <charset val="128"/>
        <scheme val="minor"/>
      </rPr>
      <t>之端。</t>
    </r>
    <phoneticPr fontId="2"/>
  </si>
  <si>
    <r>
      <t>督脈者，起於少腹　以下骨中央，女子</t>
    </r>
    <r>
      <rPr>
        <sz val="11"/>
        <color rgb="FFFF0000"/>
        <rFont val="游ゴシック"/>
        <family val="3"/>
        <charset val="128"/>
        <scheme val="minor"/>
      </rPr>
      <t>入</t>
    </r>
    <r>
      <rPr>
        <sz val="11"/>
        <color theme="1"/>
        <rFont val="游ゴシック"/>
        <family val="2"/>
        <charset val="128"/>
        <scheme val="minor"/>
      </rPr>
      <t>繋廷　之端，</t>
    </r>
    <phoneticPr fontId="2"/>
  </si>
  <si>
    <r>
      <t>督脈者．起於少腹．以下骨中央．女子入繋廷孔．其孔．</t>
    </r>
    <r>
      <rPr>
        <sz val="11"/>
        <color rgb="FFFF0000"/>
        <rFont val="游ゴシック"/>
        <family val="3"/>
        <charset val="128"/>
        <scheme val="minor"/>
      </rPr>
      <t>溺孔之端也．</t>
    </r>
    <phoneticPr fontId="2"/>
  </si>
  <si>
    <t>◆骨空論篇第六十</t>
  </si>
  <si>
    <t>◆経脈第十．（R）</t>
  </si>
  <si>
    <r>
      <t>督脈之別．名曰長強．挟膂上項．散</t>
    </r>
    <r>
      <rPr>
        <sz val="11"/>
        <color rgb="FFFF0000"/>
        <rFont val="游ゴシック"/>
        <family val="3"/>
        <charset val="128"/>
        <scheme val="minor"/>
      </rPr>
      <t>頭上</t>
    </r>
    <r>
      <rPr>
        <sz val="11"/>
        <color theme="1"/>
        <rFont val="游ゴシック"/>
        <family val="2"/>
        <charset val="128"/>
        <scheme val="minor"/>
      </rPr>
      <t>．下当肩胛左右．別走太陽．入貫膂．（R）</t>
    </r>
    <phoneticPr fontId="2"/>
  </si>
  <si>
    <r>
      <t>督脈之別、名曰長強、侠膂上項　散</t>
    </r>
    <r>
      <rPr>
        <sz val="11"/>
        <color rgb="FFFF0000"/>
        <rFont val="游ゴシック"/>
        <family val="3"/>
        <charset val="128"/>
        <scheme val="minor"/>
      </rPr>
      <t>上頭</t>
    </r>
    <r>
      <rPr>
        <sz val="11"/>
        <color theme="1"/>
        <rFont val="游ゴシック"/>
        <family val="2"/>
        <charset val="128"/>
        <scheme val="minor"/>
      </rPr>
      <t>、下当肩胛左右、別走太陽、入貫膂。</t>
    </r>
    <phoneticPr fontId="2"/>
  </si>
  <si>
    <r>
      <t>督脈之別，名曰長強，俠膂上項，散</t>
    </r>
    <r>
      <rPr>
        <sz val="11"/>
        <color rgb="FFFF0000"/>
        <rFont val="游ゴシック"/>
        <family val="3"/>
        <charset val="128"/>
        <scheme val="minor"/>
      </rPr>
      <t>上頭</t>
    </r>
    <r>
      <rPr>
        <sz val="11"/>
        <color theme="1"/>
        <rFont val="游ゴシック"/>
        <family val="2"/>
        <charset val="128"/>
        <scheme val="minor"/>
      </rPr>
      <t>　下当肩胛左右　別走太陽，入貫膂，</t>
    </r>
    <phoneticPr fontId="2"/>
  </si>
  <si>
    <t>◆二十八難曰．（N）</t>
  </si>
  <si>
    <t>　　　　　　　督脈者．起於下極之兪．並於脊裏．上至風府．入属於脳．（N）</t>
    <phoneticPr fontId="2"/>
  </si>
  <si>
    <t>◆骨空論篇第六十．</t>
  </si>
  <si>
    <t>督脈、従頭循脊骨入骶、長四尺五寸、凡二十七穴（穴見前）。</t>
    <phoneticPr fontId="2"/>
  </si>
  <si>
    <t>◆五音五味第六十五．（R）</t>
  </si>
  <si>
    <t>衝脈任脈．　　皆起於胞中．上循背裏．為経絡之海．（R）</t>
    <phoneticPr fontId="2"/>
  </si>
  <si>
    <t>是以任脈為病，男子内結七疝，女子帯下瘕聚，</t>
    <phoneticPr fontId="2"/>
  </si>
  <si>
    <t>　　　　　　　任脈者．起於中極之下．以上毛際．循腹裏．上関元．至咽喉．上頤．循面入目．</t>
    <phoneticPr fontId="2"/>
  </si>
  <si>
    <t>＊『難経』は誤り</t>
    <rPh sb="1" eb="5">
      <t>ナ@</t>
    </rPh>
    <rPh sb="6" eb="7">
      <t>アヤマ</t>
    </rPh>
    <phoneticPr fontId="2"/>
  </si>
  <si>
    <r>
      <t>故　</t>
    </r>
    <r>
      <rPr>
        <sz val="11"/>
        <color rgb="FFFF0000"/>
        <rFont val="游ゴシック"/>
        <family val="3"/>
        <charset val="128"/>
        <scheme val="minor"/>
      </rPr>
      <t>内経</t>
    </r>
    <r>
      <rPr>
        <sz val="11"/>
        <color theme="1"/>
        <rFont val="游ゴシック"/>
        <family val="2"/>
        <charset val="128"/>
        <scheme val="minor"/>
      </rPr>
      <t>　曰，任脈　　起於中極之下，以上毛際，循腹裏，上関元，至</t>
    </r>
    <r>
      <rPr>
        <sz val="11"/>
        <color rgb="FFFF0000"/>
        <rFont val="游ゴシック"/>
        <family val="3"/>
        <charset val="128"/>
        <scheme val="minor"/>
      </rPr>
      <t>喉咽</t>
    </r>
    <r>
      <rPr>
        <sz val="11"/>
        <color theme="1"/>
        <rFont val="游ゴシック"/>
        <family val="2"/>
        <charset val="128"/>
        <scheme val="minor"/>
      </rPr>
      <t>，上頤　循面入目，</t>
    </r>
    <phoneticPr fontId="2"/>
  </si>
  <si>
    <r>
      <t>故『</t>
    </r>
    <r>
      <rPr>
        <b/>
        <sz val="11"/>
        <color rgb="FFFF0000"/>
        <rFont val="游ゴシック"/>
        <family val="3"/>
        <charset val="128"/>
        <scheme val="minor"/>
      </rPr>
      <t>難経</t>
    </r>
    <r>
      <rPr>
        <sz val="11"/>
        <color theme="1"/>
        <rFont val="游ゴシック"/>
        <family val="2"/>
        <charset val="128"/>
        <scheme val="minor"/>
      </rPr>
      <t>』曰、任脈　　起於中極之下、以上毛際、循腹裏、上関元、至</t>
    </r>
    <r>
      <rPr>
        <sz val="11"/>
        <color rgb="FFFF0000"/>
        <rFont val="游ゴシック"/>
        <family val="3"/>
        <charset val="128"/>
        <scheme val="minor"/>
      </rPr>
      <t>咽喉</t>
    </r>
    <r>
      <rPr>
        <sz val="11"/>
        <color theme="1"/>
        <rFont val="游ゴシック"/>
        <family val="2"/>
        <charset val="128"/>
        <scheme val="minor"/>
      </rPr>
      <t>、上頤、循面入目、</t>
    </r>
    <r>
      <rPr>
        <sz val="11"/>
        <color rgb="FFFF0000"/>
        <rFont val="游ゴシック"/>
        <family val="3"/>
        <charset val="128"/>
        <scheme val="minor"/>
      </rPr>
      <t>属陰脈之海。</t>
    </r>
    <phoneticPr fontId="2"/>
  </si>
  <si>
    <t>凡此任脈之行，従胞中上注目，長四尺五寸，総二十四穴</t>
    <phoneticPr fontId="2"/>
  </si>
  <si>
    <t>其為病也，令人陰緩而陽急，</t>
    <phoneticPr fontId="2"/>
  </si>
  <si>
    <t>◆二十九難曰．（N）</t>
  </si>
  <si>
    <t>◆脈度第十七．（R）</t>
  </si>
  <si>
    <t>　　蹻脈者．少陰之別．起于然骨之後．上内踝之上．直上循陰股．入陰．上循胸裏．入缺盆．上出人迎之前．入頄．属目内眥．</t>
    <phoneticPr fontId="2"/>
  </si>
  <si>
    <t>　　　　　　　　　　　合于太陽　陽蹻而上行．気并相還．則為濡目．気不栄．則目不合．（R）</t>
    <phoneticPr fontId="2"/>
  </si>
  <si>
    <r>
      <t>両足蹻脈、本</t>
    </r>
    <r>
      <rPr>
        <b/>
        <sz val="11"/>
        <color rgb="FFFF0000"/>
        <rFont val="游ゴシック"/>
        <family val="3"/>
        <charset val="128"/>
        <scheme val="minor"/>
      </rPr>
      <t>太陽</t>
    </r>
    <r>
      <rPr>
        <sz val="11"/>
        <color theme="1"/>
        <rFont val="游ゴシック"/>
        <family val="2"/>
        <charset val="128"/>
        <scheme val="minor"/>
      </rPr>
      <t>之別、合於太陽、其気　上行、気并相還、則為濡目、気不営　則目不合。</t>
    </r>
    <phoneticPr fontId="2"/>
  </si>
  <si>
    <r>
      <t>両足蹻脈，本</t>
    </r>
    <r>
      <rPr>
        <sz val="11"/>
        <color rgb="FFFF0000"/>
        <rFont val="游ゴシック"/>
        <family val="3"/>
        <charset val="128"/>
        <scheme val="minor"/>
      </rPr>
      <t>少陰</t>
    </r>
    <r>
      <rPr>
        <sz val="11"/>
        <color theme="1"/>
        <rFont val="游ゴシック"/>
        <family val="2"/>
        <charset val="128"/>
        <scheme val="minor"/>
      </rPr>
      <t>之別，合於太陽，其気　上行，気并相還，則為濡目，気不営　則目不合，</t>
    </r>
    <phoneticPr fontId="2"/>
  </si>
  <si>
    <t>其為病也、令人陰緩而陽急。</t>
    <phoneticPr fontId="2"/>
  </si>
  <si>
    <t>陽蹻為病．　　陰緩而陽急．（N）</t>
    <phoneticPr fontId="2"/>
  </si>
  <si>
    <t>男子数其陽．女子数其陰．当数者為経．其不当数者為絡也．（R）</t>
  </si>
  <si>
    <t>男子数其陽、女子数其陰、当数者為経、　不当数者為絡也。</t>
    <phoneticPr fontId="2"/>
  </si>
  <si>
    <t>男子数其陽，女子数其陰，当数者為経，　不当数者為絡也，</t>
    <phoneticPr fontId="2"/>
  </si>
  <si>
    <t>蹻脈長八尺。</t>
    <phoneticPr fontId="2"/>
  </si>
  <si>
    <t>所発之穴，生於申脈（在外踝下陥中，属足太陽経），</t>
    <phoneticPr fontId="2"/>
  </si>
  <si>
    <t>以付陽為郄（在外踝上三寸），</t>
    <phoneticPr fontId="2"/>
  </si>
  <si>
    <t>附陽．陽蹻之郄．在足外踝上三寸．太陽前．少陽後．筋骨間．</t>
  </si>
  <si>
    <t>『甲乙経』</t>
    <rPh sb="0" eb="5">
      <t>コ@</t>
    </rPh>
    <phoneticPr fontId="2"/>
  </si>
  <si>
    <t>与足少陽会于居髎（在章門下八寸三分），</t>
    <phoneticPr fontId="2"/>
  </si>
  <si>
    <t>又与手陽明会于肩髃及巨骨（肩髃在肩端両骨間，巨骨在肩端両叉間），</t>
    <phoneticPr fontId="2"/>
  </si>
  <si>
    <t>陰蹻脈者．亦起於跟中．循内踝上行　至咽喉．交貫衝脈．（N）</t>
    <phoneticPr fontId="2"/>
  </si>
  <si>
    <t>此為病者，令人陽緩而陰急，</t>
    <phoneticPr fontId="2"/>
  </si>
  <si>
    <t>陰蹻為病．　　陽緩而陰急．（N）</t>
    <phoneticPr fontId="2"/>
  </si>
  <si>
    <r>
      <t>故曰蹻脈者、少陰之別、</t>
    </r>
    <r>
      <rPr>
        <sz val="11"/>
        <color rgb="FFFF0000"/>
        <rFont val="游ゴシック"/>
        <family val="3"/>
        <charset val="128"/>
        <scheme val="minor"/>
      </rPr>
      <t>別</t>
    </r>
    <r>
      <rPr>
        <sz val="11"/>
        <color theme="1"/>
        <rFont val="游ゴシック"/>
        <family val="2"/>
        <charset val="128"/>
        <scheme val="minor"/>
      </rPr>
      <t>於然</t>
    </r>
    <r>
      <rPr>
        <sz val="11"/>
        <color rgb="FFFF0000"/>
        <rFont val="游ゴシック"/>
        <family val="3"/>
        <charset val="128"/>
        <scheme val="minor"/>
      </rPr>
      <t>谷</t>
    </r>
    <r>
      <rPr>
        <sz val="11"/>
        <color theme="1"/>
        <rFont val="游ゴシック"/>
        <family val="2"/>
        <charset val="128"/>
        <scheme val="minor"/>
      </rPr>
      <t>之後、上内踝之上、直上循陰股　入陰、上循胸裏、入缺盆、上出人迎之前、入鼻、属目内眥、合於太陽。</t>
    </r>
    <phoneticPr fontId="2"/>
  </si>
  <si>
    <r>
      <t>故曰蹻脈者，少陰之別，</t>
    </r>
    <r>
      <rPr>
        <sz val="11"/>
        <color rgb="FFFF0000"/>
        <rFont val="游ゴシック"/>
        <family val="3"/>
        <charset val="128"/>
        <scheme val="minor"/>
      </rPr>
      <t>別</t>
    </r>
    <r>
      <rPr>
        <sz val="11"/>
        <color theme="1"/>
        <rFont val="游ゴシック"/>
        <family val="2"/>
        <charset val="128"/>
        <scheme val="minor"/>
      </rPr>
      <t>於然</t>
    </r>
    <r>
      <rPr>
        <sz val="11"/>
        <color rgb="FFFF0000"/>
        <rFont val="游ゴシック"/>
        <family val="3"/>
        <charset val="128"/>
        <scheme val="minor"/>
      </rPr>
      <t>骨</t>
    </r>
    <r>
      <rPr>
        <sz val="11"/>
        <color theme="1"/>
        <rFont val="游ゴシック"/>
        <family val="2"/>
        <charset val="128"/>
        <scheme val="minor"/>
      </rPr>
      <t>之後，上内踝之上，直上循陰股　入陰，上循胸裏，入缺盆，上出人迎之前，入鼽　属目内眥，合於太陽，</t>
    </r>
    <phoneticPr fontId="2"/>
  </si>
  <si>
    <r>
      <t>　　蹻脈者．少陰之別．起于然骨之後．上内踝之上．直上循陰股．入陰．上循胸裏．入缺盆．上出人迎之前．入頄．属目内眥．合于太陽</t>
    </r>
    <r>
      <rPr>
        <sz val="11"/>
        <color rgb="FFFF0000"/>
        <rFont val="游ゴシック"/>
        <family val="3"/>
        <charset val="128"/>
        <scheme val="minor"/>
      </rPr>
      <t>陽蹻而上行．気并相還．則為濡目．気不栄．則目不合．（R）</t>
    </r>
    <phoneticPr fontId="2"/>
  </si>
  <si>
    <r>
      <t>衝脈　　　任脈．皆起於胞中．上循</t>
    </r>
    <r>
      <rPr>
        <sz val="11"/>
        <color rgb="FFFF0000"/>
        <rFont val="游ゴシック"/>
        <family val="3"/>
        <charset val="128"/>
        <scheme val="minor"/>
      </rPr>
      <t>背</t>
    </r>
    <r>
      <rPr>
        <sz val="11"/>
        <color theme="1"/>
        <rFont val="游ゴシック"/>
        <family val="2"/>
        <charset val="128"/>
        <scheme val="minor"/>
      </rPr>
      <t>裏．為経絡之海．其浮而外者．循腹</t>
    </r>
    <r>
      <rPr>
        <sz val="11"/>
        <color rgb="FFFF0000"/>
        <rFont val="游ゴシック"/>
        <family val="3"/>
        <charset val="128"/>
        <scheme val="minor"/>
      </rPr>
      <t>右</t>
    </r>
    <r>
      <rPr>
        <sz val="11"/>
        <color theme="1"/>
        <rFont val="游ゴシック"/>
        <family val="2"/>
        <charset val="128"/>
        <scheme val="minor"/>
      </rPr>
      <t>上行．会於咽喉．別而絡唇口．（R）</t>
    </r>
    <phoneticPr fontId="2"/>
  </si>
  <si>
    <t>衝脈者、与任脈　皆起於胞中、上循脊裏、為経絡之海、其浮於外者、循腹　上行、会於咽喉、別而絡唇口。</t>
    <phoneticPr fontId="2"/>
  </si>
  <si>
    <t>衝脈者　与任脈，皆起於胞中，上循脊裏　為経絡之海，其浮而外者，循腹　上行，会于咽喉，別而絡唇口，</t>
    <phoneticPr fontId="2"/>
  </si>
  <si>
    <r>
      <t>　　　衝脈者．起於気衝．並</t>
    </r>
    <r>
      <rPr>
        <sz val="11"/>
        <color rgb="FFFF0000"/>
        <rFont val="游ゴシック"/>
        <family val="3"/>
        <charset val="128"/>
        <scheme val="minor"/>
      </rPr>
      <t>足陽明</t>
    </r>
    <r>
      <rPr>
        <sz val="11"/>
        <color theme="1"/>
        <rFont val="游ゴシック"/>
        <family val="2"/>
        <charset val="128"/>
        <scheme val="minor"/>
      </rPr>
      <t>之経．夾斉上行．至胸中而散也．（N）</t>
    </r>
    <phoneticPr fontId="2"/>
  </si>
  <si>
    <r>
      <t>　　　衝脈者．起於気</t>
    </r>
    <r>
      <rPr>
        <sz val="11"/>
        <color rgb="FFFF0000"/>
        <rFont val="游ゴシック"/>
        <family val="3"/>
        <charset val="128"/>
        <scheme val="minor"/>
      </rPr>
      <t>街</t>
    </r>
    <r>
      <rPr>
        <sz val="11"/>
        <color theme="1"/>
        <rFont val="游ゴシック"/>
        <family val="2"/>
        <charset val="128"/>
        <scheme val="minor"/>
      </rPr>
      <t>．並　少陰之経．侠斉上行．至胸中而散．</t>
    </r>
    <phoneticPr fontId="2"/>
  </si>
  <si>
    <t>衝脈為病．逆気裏急．</t>
  </si>
  <si>
    <r>
      <t>陽維陰維者．維絡于身．</t>
    </r>
    <r>
      <rPr>
        <sz val="11"/>
        <color rgb="FFFF0000"/>
        <rFont val="游ゴシック"/>
        <family val="3"/>
        <charset val="128"/>
        <scheme val="minor"/>
      </rPr>
      <t>溢畜不能環流潅漑諸経者也</t>
    </r>
    <r>
      <rPr>
        <sz val="11"/>
        <color theme="1"/>
        <rFont val="游ゴシック"/>
        <family val="2"/>
        <charset val="128"/>
        <scheme val="minor"/>
      </rPr>
      <t>．（N）</t>
    </r>
    <phoneticPr fontId="2"/>
  </si>
  <si>
    <t>『難経』云、陽維為病、苦寒熱。</t>
    <phoneticPr fontId="2"/>
  </si>
  <si>
    <t>　　　　　　陽維為病．苦寒熱．（N）</t>
    <phoneticPr fontId="2"/>
  </si>
  <si>
    <t>陽維陰維者．維絡于身．溢畜不能環流潅漑諸経者也．（N）</t>
    <phoneticPr fontId="2"/>
  </si>
  <si>
    <r>
      <t>陰維</t>
    </r>
    <r>
      <rPr>
        <sz val="11"/>
        <color rgb="FFFF0000"/>
        <rFont val="游ゴシック"/>
        <family val="3"/>
        <charset val="128"/>
        <scheme val="minor"/>
      </rPr>
      <t>者，　亦維絡于身　溢畜不能環流灌漑諸経者也，陰維則</t>
    </r>
    <r>
      <rPr>
        <sz val="11"/>
        <color theme="1"/>
        <rFont val="游ゴシック"/>
        <family val="2"/>
        <charset val="128"/>
        <scheme val="minor"/>
      </rPr>
      <t>維於陰，</t>
    </r>
    <phoneticPr fontId="2"/>
  </si>
  <si>
    <t>　　　　　　　　　　　　　　　　　　　　　　　　陰維、維于陰。</t>
    <phoneticPr fontId="2"/>
  </si>
  <si>
    <t>其脈起於諸陰之交，</t>
    <phoneticPr fontId="2"/>
  </si>
  <si>
    <r>
      <t>故陽維．起於諸陽会也．陰維．</t>
    </r>
    <r>
      <rPr>
        <sz val="11"/>
        <color rgb="FFFF0000"/>
        <rFont val="游ゴシック"/>
        <family val="3"/>
        <charset val="128"/>
        <scheme val="minor"/>
      </rPr>
      <t>起於諸陰交</t>
    </r>
    <r>
      <rPr>
        <sz val="11"/>
        <color theme="1"/>
        <rFont val="游ゴシック"/>
        <family val="2"/>
        <charset val="128"/>
        <scheme val="minor"/>
      </rPr>
      <t>也．（N）</t>
    </r>
    <phoneticPr fontId="2"/>
  </si>
  <si>
    <r>
      <t>陽維維於陽．陰維維於陰．陰陽不能自相維．</t>
    </r>
    <r>
      <rPr>
        <sz val="11"/>
        <color rgb="FFFF0000"/>
        <rFont val="游ゴシック"/>
        <family val="3"/>
        <charset val="128"/>
        <scheme val="minor"/>
      </rPr>
      <t>則悵然失志</t>
    </r>
    <r>
      <rPr>
        <sz val="11"/>
        <color theme="1"/>
        <rFont val="游ゴシック"/>
        <family val="2"/>
        <charset val="128"/>
        <scheme val="minor"/>
      </rPr>
      <t>．溶溶不能自収持．（N）</t>
    </r>
    <phoneticPr fontId="2"/>
  </si>
  <si>
    <t>『難経』云、陰維為病、苦心痛。</t>
    <phoneticPr fontId="2"/>
  </si>
  <si>
    <t>　　　　　　陰維為病．苦心痛．（N）</t>
    <phoneticPr fontId="2"/>
  </si>
  <si>
    <t>帯脈者．起於季脇．廻身一周．（N）</t>
  </si>
  <si>
    <r>
      <t>又与足</t>
    </r>
    <r>
      <rPr>
        <b/>
        <sz val="11"/>
        <color rgb="FFFF0000"/>
        <rFont val="游ゴシック"/>
        <family val="3"/>
        <charset val="128"/>
        <scheme val="minor"/>
      </rPr>
      <t>小</t>
    </r>
    <r>
      <rPr>
        <sz val="11"/>
        <color theme="1"/>
        <rFont val="游ゴシック"/>
        <family val="2"/>
        <charset val="128"/>
        <scheme val="minor"/>
      </rPr>
      <t>陽会於維道</t>
    </r>
    <r>
      <rPr>
        <sz val="11"/>
        <color rgb="FFFF0000"/>
        <rFont val="游ゴシック"/>
        <family val="3"/>
        <charset val="128"/>
        <scheme val="minor"/>
      </rPr>
      <t>（在章門下五寸三分），</t>
    </r>
    <phoneticPr fontId="2"/>
  </si>
  <si>
    <t>　＊小は少の誤り（『聖済総録』の誤り）</t>
  </si>
  <si>
    <t>帯脈．　　　在季脇下一寸八分</t>
    <phoneticPr fontId="2"/>
  </si>
  <si>
    <r>
      <t>帯之為病．　　　　　　　　　　　　　</t>
    </r>
    <r>
      <rPr>
        <sz val="11"/>
        <color rgb="FFFF0000"/>
        <rFont val="游ゴシック"/>
        <family val="3"/>
        <charset val="128"/>
        <scheme val="minor"/>
      </rPr>
      <t>腹満</t>
    </r>
    <r>
      <rPr>
        <sz val="11"/>
        <color theme="1"/>
        <rFont val="游ゴシック"/>
        <family val="2"/>
        <charset val="128"/>
        <scheme val="minor"/>
      </rPr>
      <t>腰溶溶．</t>
    </r>
    <r>
      <rPr>
        <sz val="11"/>
        <color rgb="FFFF0000"/>
        <rFont val="游ゴシック"/>
        <family val="3"/>
        <charset val="128"/>
        <scheme val="minor"/>
      </rPr>
      <t>若坐水中</t>
    </r>
    <r>
      <rPr>
        <sz val="11"/>
        <color theme="1"/>
        <rFont val="游ゴシック"/>
        <family val="2"/>
        <charset val="128"/>
        <scheme val="minor"/>
      </rPr>
      <t>．（N）</t>
    </r>
    <phoneticPr fontId="2"/>
  </si>
  <si>
    <r>
      <t>又与足太陰　厥陰会于府舎</t>
    </r>
    <r>
      <rPr>
        <sz val="11"/>
        <color rgb="FFFF0000"/>
        <rFont val="游ゴシック"/>
        <family val="3"/>
        <charset val="128"/>
        <scheme val="minor"/>
      </rPr>
      <t>及</t>
    </r>
    <r>
      <rPr>
        <sz val="11"/>
        <color theme="1"/>
        <rFont val="游ゴシック"/>
        <family val="2"/>
        <charset val="128"/>
        <scheme val="minor"/>
      </rPr>
      <t>期門</t>
    </r>
    <r>
      <rPr>
        <b/>
        <sz val="11"/>
        <color rgb="FFFF0000"/>
        <rFont val="游ゴシック"/>
        <family val="3"/>
        <charset val="128"/>
        <scheme val="minor"/>
      </rPr>
      <t>（府舎在腹結下三寸，期門在不容旁一寸五分</t>
    </r>
    <r>
      <rPr>
        <b/>
        <sz val="11"/>
        <color theme="1"/>
        <rFont val="游ゴシック"/>
        <family val="3"/>
        <charset val="128"/>
        <scheme val="minor"/>
      </rPr>
      <t>），</t>
    </r>
    <phoneticPr fontId="2"/>
  </si>
  <si>
    <t>　＊注文が経文に混じる，訂正した</t>
  </si>
  <si>
    <t>　　　　　故陽維．起於諸陽会也．　陰維．起於諸陰交也．（N）</t>
    <phoneticPr fontId="2"/>
  </si>
  <si>
    <r>
      <rPr>
        <sz val="11"/>
        <color rgb="FFFF0000"/>
        <rFont val="游ゴシック"/>
        <family val="3"/>
        <charset val="128"/>
        <scheme val="minor"/>
      </rPr>
      <t>　　　　　　　　　　　溢畜不能環流灌漑諸経者也，</t>
    </r>
    <r>
      <rPr>
        <sz val="11"/>
        <color theme="1"/>
        <rFont val="游ゴシック"/>
        <family val="2"/>
        <charset val="128"/>
        <scheme val="minor"/>
      </rPr>
      <t>若　</t>
    </r>
    <r>
      <rPr>
        <sz val="11"/>
        <color rgb="FFFF0000"/>
        <rFont val="游ゴシック"/>
        <family val="3"/>
        <charset val="128"/>
        <scheme val="minor"/>
      </rPr>
      <t>不能相維，故為病則悵然失志，</t>
    </r>
    <r>
      <rPr>
        <sz val="11"/>
        <color theme="1"/>
        <rFont val="游ゴシック"/>
        <family val="2"/>
        <charset val="128"/>
        <scheme val="minor"/>
      </rPr>
      <t>溶溶不能自収持，</t>
    </r>
    <phoneticPr fontId="2"/>
  </si>
  <si>
    <t>　　　　　　　　　　　　　　　　　　　　　　　　若陽不能維于陽、　　則　　　　　溶溶不能自収持。</t>
    <phoneticPr fontId="2"/>
  </si>
  <si>
    <r>
      <t>陽維維於陽．陰維維於陰．陰陽　　　　　　　　　　　　不能</t>
    </r>
    <r>
      <rPr>
        <sz val="11"/>
        <color rgb="FFFF0000"/>
        <rFont val="游ゴシック"/>
        <family val="3"/>
        <charset val="128"/>
        <scheme val="minor"/>
      </rPr>
      <t>自</t>
    </r>
    <r>
      <rPr>
        <sz val="11"/>
        <color theme="1"/>
        <rFont val="游ゴシック"/>
        <family val="2"/>
        <charset val="128"/>
        <scheme val="minor"/>
      </rPr>
      <t>相維．　　則悵然失志．溶溶不能自収持．（N）</t>
    </r>
    <phoneticPr fontId="2"/>
  </si>
  <si>
    <r>
      <rPr>
        <sz val="11"/>
        <color rgb="FFFF0000"/>
        <rFont val="游ゴシック"/>
        <family val="3"/>
        <charset val="128"/>
        <scheme val="minor"/>
      </rPr>
      <t>　　　　　　　　　　　　若陰不能維于陰、則悵然失志、</t>
    </r>
    <r>
      <rPr>
        <sz val="11"/>
        <color theme="1"/>
        <rFont val="游ゴシック"/>
        <family val="2"/>
        <charset val="128"/>
        <scheme val="minor"/>
      </rPr>
      <t>其脈気所発者、陰維之郄、名曰築賓（</t>
    </r>
    <r>
      <rPr>
        <sz val="11"/>
        <color rgb="FFFF0000"/>
        <rFont val="游ゴシック"/>
        <family val="3"/>
        <charset val="128"/>
        <scheme val="minor"/>
      </rPr>
      <t>見足少陰</t>
    </r>
    <r>
      <rPr>
        <sz val="11"/>
        <color theme="1"/>
        <rFont val="游ゴシック"/>
        <family val="2"/>
        <charset val="128"/>
        <scheme val="minor"/>
      </rPr>
      <t>）。</t>
    </r>
    <phoneticPr fontId="2"/>
  </si>
  <si>
    <r>
      <t>　　　　　　　　　　　　　　　　　　　</t>
    </r>
    <r>
      <rPr>
        <sz val="11"/>
        <color rgb="FFFF0000"/>
        <rFont val="游ゴシック"/>
        <family val="3"/>
        <charset val="128"/>
        <scheme val="minor"/>
      </rPr>
      <t>其病与陽維同</t>
    </r>
    <r>
      <rPr>
        <sz val="11"/>
        <color theme="1"/>
        <rFont val="游ゴシック"/>
        <family val="2"/>
        <charset val="128"/>
        <scheme val="minor"/>
      </rPr>
      <t>，其脈気所発者，陰維之郄，名曰築賓（在足内踝上腨分中），</t>
    </r>
    <phoneticPr fontId="2"/>
  </si>
  <si>
    <t>参考：　◆骨空論篇第六十．など　色つき3行目</t>
    <rPh sb="0" eb="2">
      <t>サンコウ</t>
    </rPh>
    <rPh sb="16" eb="17">
      <t>イロ</t>
    </rPh>
    <rPh sb="20" eb="22">
      <t>ギョウメ</t>
    </rPh>
    <phoneticPr fontId="2"/>
  </si>
  <si>
    <t>実則脊強、虚則頭重、　　　　　　　　　　　取之所別。</t>
    <phoneticPr fontId="2"/>
  </si>
  <si>
    <t>実則脊強，虚則頭重，　　　　　　　　　　　取之所別，</t>
    <phoneticPr fontId="2"/>
  </si>
  <si>
    <t>　此為病、令人脊強反折。</t>
    <phoneticPr fontId="2"/>
  </si>
  <si>
    <t>　此為病，令人脊強反折，</t>
    <phoneticPr fontId="2"/>
  </si>
  <si>
    <t>督脈為病．　　脊強反折．</t>
    <phoneticPr fontId="2"/>
  </si>
  <si>
    <t>（無し）</t>
    <rPh sb="1" eb="2">
      <t>ナ</t>
    </rPh>
    <phoneticPr fontId="2"/>
  </si>
  <si>
    <t>任脈者、与衝脈皆起於胞中、　循脊裏、為経絡之海。</t>
    <phoneticPr fontId="2"/>
  </si>
  <si>
    <t>任脈者，与衝脈皆起於胞中，　循脊裏，為経絡之海，</t>
    <phoneticPr fontId="2"/>
  </si>
  <si>
    <t>其浮而外者、循腹　上行、会於咽喉、別而絡唇口。</t>
    <phoneticPr fontId="2"/>
  </si>
  <si>
    <t>其浮而外者，循腹　上行，会於咽喉，別而絡唇口，</t>
    <phoneticPr fontId="2"/>
  </si>
  <si>
    <r>
      <t>其浮而外者．循腹</t>
    </r>
    <r>
      <rPr>
        <sz val="11"/>
        <color rgb="FFFF0000"/>
        <rFont val="游ゴシック"/>
        <family val="3"/>
        <charset val="128"/>
        <scheme val="minor"/>
      </rPr>
      <t>右</t>
    </r>
    <r>
      <rPr>
        <sz val="11"/>
        <color theme="1"/>
        <rFont val="游ゴシック"/>
        <family val="2"/>
        <charset val="128"/>
        <scheme val="minor"/>
      </rPr>
      <t>上行．会於咽喉．別而絡唇口．（R）</t>
    </r>
    <phoneticPr fontId="2"/>
  </si>
  <si>
    <r>
      <t>血気盛．則充膚</t>
    </r>
    <r>
      <rPr>
        <sz val="11"/>
        <color rgb="FFFF0000"/>
        <rFont val="游ゴシック"/>
        <family val="3"/>
        <charset val="128"/>
        <scheme val="minor"/>
      </rPr>
      <t>熱肉</t>
    </r>
    <r>
      <rPr>
        <sz val="11"/>
        <color theme="1"/>
        <rFont val="游ゴシック"/>
        <family val="2"/>
        <charset val="128"/>
        <scheme val="minor"/>
      </rPr>
      <t>．</t>
    </r>
    <phoneticPr fontId="2"/>
  </si>
  <si>
    <r>
      <t>血独盛．則</t>
    </r>
    <r>
      <rPr>
        <sz val="11"/>
        <color rgb="FFFF0000"/>
        <rFont val="游ゴシック"/>
        <family val="3"/>
        <charset val="128"/>
        <scheme val="minor"/>
      </rPr>
      <t>澹滲</t>
    </r>
    <r>
      <rPr>
        <sz val="11"/>
        <color theme="1"/>
        <rFont val="游ゴシック"/>
        <family val="2"/>
        <charset val="128"/>
        <scheme val="minor"/>
      </rPr>
      <t>皮膚．生毫毛．（R）</t>
    </r>
    <phoneticPr fontId="2"/>
  </si>
  <si>
    <r>
      <t>血独盛、則</t>
    </r>
    <r>
      <rPr>
        <sz val="11"/>
        <color rgb="FFFF0000"/>
        <rFont val="游ゴシック"/>
        <family val="3"/>
        <charset val="128"/>
        <scheme val="minor"/>
      </rPr>
      <t>滲潅</t>
    </r>
    <r>
      <rPr>
        <sz val="11"/>
        <color theme="1"/>
        <rFont val="游ゴシック"/>
        <family val="2"/>
        <charset val="128"/>
        <scheme val="minor"/>
      </rPr>
      <t>皮膚　生毫毛。</t>
    </r>
    <phoneticPr fontId="2"/>
  </si>
  <si>
    <r>
      <t>血独盛　則</t>
    </r>
    <r>
      <rPr>
        <sz val="11"/>
        <color rgb="FFFF0000"/>
        <rFont val="游ゴシック"/>
        <family val="3"/>
        <charset val="128"/>
        <scheme val="minor"/>
      </rPr>
      <t>滲灌</t>
    </r>
    <r>
      <rPr>
        <sz val="11"/>
        <color theme="1"/>
        <rFont val="游ゴシック"/>
        <family val="2"/>
        <charset val="128"/>
        <scheme val="minor"/>
      </rPr>
      <t>皮膚，生毫毛，</t>
    </r>
    <phoneticPr fontId="2"/>
  </si>
  <si>
    <r>
      <t>血気盛、則肌　</t>
    </r>
    <r>
      <rPr>
        <sz val="11"/>
        <color rgb="FFFF0000"/>
        <rFont val="游ゴシック"/>
        <family val="3"/>
        <charset val="128"/>
        <scheme val="minor"/>
      </rPr>
      <t>肉熱</t>
    </r>
    <r>
      <rPr>
        <sz val="11"/>
        <color theme="1"/>
        <rFont val="游ゴシック"/>
        <family val="2"/>
        <charset val="128"/>
        <scheme val="minor"/>
      </rPr>
      <t>、</t>
    </r>
    <phoneticPr fontId="2"/>
  </si>
  <si>
    <r>
      <t>血気盛　則肌　</t>
    </r>
    <r>
      <rPr>
        <sz val="11"/>
        <color rgb="FFFF0000"/>
        <rFont val="游ゴシック"/>
        <family val="3"/>
        <charset val="128"/>
        <scheme val="minor"/>
      </rPr>
      <t>肉熱</t>
    </r>
    <r>
      <rPr>
        <sz val="11"/>
        <color theme="1"/>
        <rFont val="游ゴシック"/>
        <family val="2"/>
        <charset val="128"/>
        <scheme val="minor"/>
      </rPr>
      <t>，</t>
    </r>
    <phoneticPr fontId="2"/>
  </si>
  <si>
    <t>　婦人　　　有餘於気、不足於血、以其月事数下、任衝並傷故也。</t>
    <phoneticPr fontId="2"/>
  </si>
  <si>
    <t>　婦人　　　有餘於気，不足於血，以其月事数下，任衝並傷故也，</t>
    <phoneticPr fontId="2"/>
  </si>
  <si>
    <t>今婦人之生．有餘於気．不足於血．以其　　数脱血也．</t>
    <phoneticPr fontId="2"/>
  </si>
  <si>
    <t>衝任之　脈．不栄　口唇．故　鬚不生焉．（R）</t>
    <phoneticPr fontId="2"/>
  </si>
  <si>
    <t>　　任脈為病．男子内結七疝．女子帯下瘕聚．</t>
    <phoneticPr fontId="2"/>
  </si>
  <si>
    <t>陽蹻脈者．起於跟中．循外踝．上行　入風池．（N）</t>
    <phoneticPr fontId="2"/>
  </si>
  <si>
    <r>
      <t>蓋</t>
    </r>
    <r>
      <rPr>
        <sz val="11"/>
        <color rgb="FFFF0000"/>
        <rFont val="游ゴシック"/>
        <family val="3"/>
        <charset val="128"/>
        <scheme val="minor"/>
      </rPr>
      <t>言</t>
    </r>
    <r>
      <rPr>
        <sz val="11"/>
        <color theme="1"/>
        <rFont val="游ゴシック"/>
        <family val="2"/>
        <charset val="128"/>
        <scheme val="minor"/>
      </rPr>
      <t>人之気血，常行於十二経脈，其諸経満溢，則流入奇経焉，</t>
    </r>
    <phoneticPr fontId="2"/>
  </si>
  <si>
    <t>与太陽起於目内眥．上額交巓　上．入絡脳　還出別下項．循肩髆内．侠脊抵腰中．入循膂絡腎．</t>
    <phoneticPr fontId="2"/>
  </si>
  <si>
    <t>◆経脈第十．（R）</t>
    <phoneticPr fontId="2"/>
  </si>
  <si>
    <t>実則脊強．虚則頭重．高揺之．挟脊之有過者．取之所別也．（R）</t>
    <phoneticPr fontId="2"/>
  </si>
  <si>
    <t>「上巓　循額至鼻柱，　陽脈之海也，」は『難経』には無い。『甲乙経』奇經八脉第二にあるだけ。</t>
    <rPh sb="19" eb="23">
      <t>ナ@</t>
    </rPh>
    <rPh sb="25" eb="26">
      <t>ナ</t>
    </rPh>
    <rPh sb="28" eb="33">
      <t>コ@</t>
    </rPh>
    <phoneticPr fontId="2"/>
  </si>
  <si>
    <r>
      <t>故『</t>
    </r>
    <r>
      <rPr>
        <sz val="11"/>
        <color rgb="FFFF0000"/>
        <rFont val="游ゴシック"/>
        <family val="3"/>
        <charset val="128"/>
        <scheme val="minor"/>
      </rPr>
      <t>難経</t>
    </r>
    <r>
      <rPr>
        <sz val="11"/>
        <color theme="1"/>
        <rFont val="游ゴシック"/>
        <family val="2"/>
        <charset val="128"/>
        <scheme val="minor"/>
      </rPr>
      <t>』曰、督脈者、起於下極之腧、並於脊裏、上至風府、入属於脳、</t>
    </r>
    <r>
      <rPr>
        <sz val="11"/>
        <color rgb="FFFF0000"/>
        <rFont val="游ゴシック"/>
        <family val="3"/>
        <charset val="128"/>
        <scheme val="minor"/>
      </rPr>
      <t>上巓、循額至鼻柱、属陽脈之海也</t>
    </r>
    <r>
      <rPr>
        <sz val="11"/>
        <color theme="1"/>
        <rFont val="游ゴシック"/>
        <family val="2"/>
        <charset val="128"/>
        <scheme val="minor"/>
      </rPr>
      <t>。</t>
    </r>
    <phoneticPr fontId="2"/>
  </si>
  <si>
    <t>『甲乙経』も後ろの「属」字無し。</t>
    <rPh sb="0" eb="5">
      <t>コ@</t>
    </rPh>
    <rPh sb="6" eb="7">
      <t>ウシ</t>
    </rPh>
    <rPh sb="10" eb="11">
      <t>ゾク</t>
    </rPh>
    <rPh sb="12" eb="13">
      <t>ジ</t>
    </rPh>
    <rPh sb="13" eb="14">
      <t>ナ</t>
    </rPh>
    <phoneticPr fontId="2"/>
  </si>
  <si>
    <t>◆五音五味第六十五．（R）</t>
    <phoneticPr fontId="2"/>
  </si>
  <si>
    <t>＊「滲灌」，『甲乙経』は「滲灌」であるが『霊枢』『太素』は「澹滲」</t>
    <rPh sb="20" eb="24">
      <t>レ@</t>
    </rPh>
    <phoneticPr fontId="2"/>
  </si>
  <si>
    <r>
      <t>任衝之</t>
    </r>
    <r>
      <rPr>
        <sz val="11"/>
        <color rgb="FFFF0000"/>
        <rFont val="游ゴシック"/>
        <family val="3"/>
        <charset val="128"/>
        <scheme val="minor"/>
      </rPr>
      <t>交</t>
    </r>
    <r>
      <rPr>
        <sz val="11"/>
        <color theme="1"/>
        <rFont val="游ゴシック"/>
        <family val="2"/>
        <charset val="128"/>
        <scheme val="minor"/>
      </rPr>
      <t>脈、不営</t>
    </r>
    <r>
      <rPr>
        <sz val="11"/>
        <color rgb="FFFF0000"/>
        <rFont val="游ゴシック"/>
        <family val="3"/>
        <charset val="128"/>
        <scheme val="minor"/>
      </rPr>
      <t>其</t>
    </r>
    <r>
      <rPr>
        <sz val="11"/>
        <color theme="1"/>
        <rFont val="游ゴシック"/>
        <family val="2"/>
        <charset val="128"/>
        <scheme val="minor"/>
      </rPr>
      <t>口唇、故</t>
    </r>
    <r>
      <rPr>
        <sz val="11"/>
        <color rgb="FFFF0000"/>
        <rFont val="游ゴシック"/>
        <family val="3"/>
        <charset val="128"/>
        <scheme val="minor"/>
      </rPr>
      <t>髭</t>
    </r>
    <r>
      <rPr>
        <sz val="11"/>
        <color theme="1"/>
        <rFont val="游ゴシック"/>
        <family val="2"/>
        <charset val="128"/>
        <scheme val="minor"/>
      </rPr>
      <t>鬚不生。</t>
    </r>
    <phoneticPr fontId="2"/>
  </si>
  <si>
    <r>
      <t>任衝之</t>
    </r>
    <r>
      <rPr>
        <sz val="11"/>
        <color rgb="FFFF0000"/>
        <rFont val="游ゴシック"/>
        <family val="3"/>
        <charset val="128"/>
        <scheme val="minor"/>
      </rPr>
      <t>交</t>
    </r>
    <r>
      <rPr>
        <sz val="11"/>
        <color theme="1"/>
        <rFont val="游ゴシック"/>
        <family val="2"/>
        <charset val="128"/>
        <scheme val="minor"/>
      </rPr>
      <t>脈，不営其</t>
    </r>
    <r>
      <rPr>
        <sz val="11"/>
        <color rgb="FFFF0000"/>
        <rFont val="游ゴシック"/>
        <family val="3"/>
        <charset val="128"/>
        <scheme val="minor"/>
      </rPr>
      <t>口</t>
    </r>
    <r>
      <rPr>
        <sz val="11"/>
        <color theme="1"/>
        <rFont val="游ゴシック"/>
        <family val="2"/>
        <charset val="128"/>
        <scheme val="minor"/>
      </rPr>
      <t>唇，故</t>
    </r>
    <r>
      <rPr>
        <sz val="11"/>
        <color rgb="FFFF0000"/>
        <rFont val="游ゴシック"/>
        <family val="3"/>
        <charset val="128"/>
        <scheme val="minor"/>
      </rPr>
      <t>髭</t>
    </r>
    <r>
      <rPr>
        <sz val="11"/>
        <color theme="1"/>
        <rFont val="游ゴシック"/>
        <family val="2"/>
        <charset val="128"/>
        <scheme val="minor"/>
      </rPr>
      <t>鬚不生，</t>
    </r>
    <phoneticPr fontId="2"/>
  </si>
  <si>
    <t>任衝之交脉　不營其　唇　故髭鬚不生焉</t>
    <phoneticPr fontId="2"/>
  </si>
  <si>
    <t>『太素』</t>
    <rPh sb="0" eb="4">
      <t>タ@</t>
    </rPh>
    <phoneticPr fontId="2"/>
  </si>
  <si>
    <r>
      <t>今婦人　生　有餘於氣　不足於血　以其　　數</t>
    </r>
    <r>
      <rPr>
        <sz val="11"/>
        <color theme="1"/>
        <rFont val="游ゴシック"/>
        <family val="3"/>
        <charset val="129"/>
        <scheme val="minor"/>
      </rPr>
      <t>脫</t>
    </r>
    <r>
      <rPr>
        <sz val="11"/>
        <color theme="1"/>
        <rFont val="游ゴシック"/>
        <family val="2"/>
        <charset val="128"/>
        <scheme val="minor"/>
      </rPr>
      <t>血故也</t>
    </r>
    <phoneticPr fontId="2"/>
  </si>
  <si>
    <t>任衝之　脉　不營其口脣　故　鬚不生焉</t>
    <phoneticPr fontId="2"/>
  </si>
  <si>
    <r>
      <t>　　　　　　　任脉者　起於中極之</t>
    </r>
    <r>
      <rPr>
        <sz val="11"/>
        <color rgb="FFFF0000"/>
        <rFont val="游ゴシック"/>
        <family val="3"/>
        <charset val="128"/>
        <scheme val="minor"/>
      </rPr>
      <t>上　</t>
    </r>
    <r>
      <rPr>
        <sz val="11"/>
        <color theme="1"/>
        <rFont val="游ゴシック"/>
        <family val="2"/>
        <charset val="128"/>
        <scheme val="minor"/>
      </rPr>
      <t>以</t>
    </r>
    <r>
      <rPr>
        <sz val="11"/>
        <color rgb="FFFF0000"/>
        <rFont val="游ゴシック"/>
        <family val="3"/>
        <charset val="128"/>
        <scheme val="minor"/>
      </rPr>
      <t>下</t>
    </r>
    <r>
      <rPr>
        <sz val="11"/>
        <color theme="1"/>
        <rFont val="游ゴシック"/>
        <family val="2"/>
        <charset val="128"/>
        <scheme val="minor"/>
      </rPr>
      <t>毛際　循腹裏　上關元　至咽</t>
    </r>
    <r>
      <rPr>
        <sz val="11"/>
        <color theme="1"/>
        <rFont val="Malgun Gothic"/>
        <family val="2"/>
        <charset val="134"/>
      </rPr>
      <t>㗋　上</t>
    </r>
    <r>
      <rPr>
        <sz val="11"/>
        <color theme="1"/>
        <rFont val="ＭＳ ゴシック"/>
        <family val="3"/>
        <charset val="128"/>
      </rPr>
      <t>頥　</t>
    </r>
    <r>
      <rPr>
        <sz val="11"/>
        <color theme="1"/>
        <rFont val="Malgun Gothic"/>
        <family val="2"/>
        <charset val="134"/>
      </rPr>
      <t>循目入</t>
    </r>
    <r>
      <rPr>
        <sz val="11"/>
        <color rgb="FFFF0000"/>
        <rFont val="Malgun Gothic"/>
        <family val="2"/>
        <charset val="129"/>
      </rPr>
      <t>面</t>
    </r>
    <phoneticPr fontId="2"/>
  </si>
  <si>
    <t>　　　　　　　任脈者．起於中極之下．以上毛際．循腹裏．上関元．至咽喉．（N）</t>
    <phoneticPr fontId="2"/>
  </si>
  <si>
    <t>『難経』は上頤　循面入目，無し</t>
    <rPh sb="0" eb="4">
      <t>ナ@</t>
    </rPh>
    <rPh sb="13" eb="14">
      <t>ナ</t>
    </rPh>
    <phoneticPr fontId="2"/>
  </si>
  <si>
    <t>＊長強は会陽の誤りである。</t>
    <rPh sb="4" eb="6">
      <t>エヨウ</t>
    </rPh>
    <rPh sb="7" eb="8">
      <t>アヤマ</t>
    </rPh>
    <phoneticPr fontId="2"/>
  </si>
  <si>
    <t>会陽二穴，一名利機，在陰尾骨両旁，督脈気所発。</t>
  </si>
  <si>
    <t>『聖済総録』</t>
    <rPh sb="0" eb="6">
      <t>セイサイソウロク</t>
    </rPh>
    <phoneticPr fontId="2"/>
  </si>
  <si>
    <t>https://rmda.kulib.kyoto-u.ac.jp/item/rb00000247#?c=0&amp;m=0&amp;s=0&amp;cv=186&amp;r=0&amp;xywh=-1734%2C562%2C10692%2C2599</t>
    <phoneticPr fontId="2"/>
  </si>
  <si>
    <t>https://www.digital.archives.go.jp/img/4106129/4</t>
    <phoneticPr fontId="2"/>
  </si>
  <si>
    <t>岡本一抱</t>
    <rPh sb="0" eb="4">
      <t>オカモトイッポウ</t>
    </rPh>
    <phoneticPr fontId="2"/>
  </si>
  <si>
    <r>
      <t>按『内経』督脈所発者二十八穴、拠法、十椎下一穴名</t>
    </r>
    <r>
      <rPr>
        <b/>
        <sz val="11"/>
        <color rgb="FFFF0000"/>
        <rFont val="游ゴシック"/>
        <family val="3"/>
        <charset val="128"/>
        <scheme val="minor"/>
      </rPr>
      <t>枢中</t>
    </r>
    <r>
      <rPr>
        <sz val="11"/>
        <color theme="1"/>
        <rFont val="游ゴシック"/>
        <family val="2"/>
        <charset val="128"/>
        <scheme val="minor"/>
      </rPr>
      <t>、陰尾骨両傍二穴名</t>
    </r>
    <r>
      <rPr>
        <b/>
        <sz val="11"/>
        <color rgb="FFFF0000"/>
        <rFont val="游ゴシック"/>
        <family val="3"/>
        <charset val="128"/>
        <scheme val="minor"/>
      </rPr>
      <t>長強</t>
    </r>
    <r>
      <rPr>
        <sz val="11"/>
        <color theme="1"/>
        <rFont val="游ゴシック"/>
        <family val="2"/>
        <charset val="128"/>
        <scheme val="minor"/>
      </rPr>
      <t>、共有二十九穴、今多齦交一穴、</t>
    </r>
    <r>
      <rPr>
        <sz val="11"/>
        <color rgb="FFFF0000"/>
        <rFont val="游ゴシック"/>
        <family val="3"/>
        <charset val="128"/>
        <scheme val="minor"/>
      </rPr>
      <t>少</t>
    </r>
    <r>
      <rPr>
        <b/>
        <sz val="11"/>
        <color rgb="FFFF0000"/>
        <rFont val="游ゴシック"/>
        <family val="3"/>
        <charset val="128"/>
        <scheme val="minor"/>
      </rPr>
      <t>枢中</t>
    </r>
    <r>
      <rPr>
        <sz val="11"/>
        <color theme="1"/>
        <rFont val="游ゴシック"/>
        <family val="2"/>
        <charset val="128"/>
        <scheme val="minor"/>
      </rPr>
      <t>一穴、会陽二穴、則係督脈別絡、与</t>
    </r>
    <r>
      <rPr>
        <b/>
        <sz val="11"/>
        <color rgb="FFFF0000"/>
        <rFont val="游ゴシック"/>
        <family val="3"/>
        <charset val="128"/>
        <scheme val="minor"/>
      </rPr>
      <t>少</t>
    </r>
    <r>
      <rPr>
        <sz val="11"/>
        <color theme="1"/>
        <rFont val="游ゴシック"/>
        <family val="2"/>
        <charset val="128"/>
        <scheme val="minor"/>
      </rPr>
      <t>陽会、故止載二十七穴。</t>
    </r>
    <rPh sb="53" eb="54">
      <t>スウ</t>
    </rPh>
    <phoneticPr fontId="2"/>
  </si>
  <si>
    <r>
      <t>按『内経』督脈所発者二十八穴、拠法、十椎下一穴名中枢、陰尾骨両傍二穴名</t>
    </r>
    <r>
      <rPr>
        <b/>
        <sz val="11"/>
        <color rgb="FFFF0000"/>
        <rFont val="游ゴシック"/>
        <family val="3"/>
        <charset val="128"/>
        <scheme val="minor"/>
      </rPr>
      <t>長強</t>
    </r>
    <r>
      <rPr>
        <sz val="11"/>
        <color rgb="FFFF0000"/>
        <rFont val="游ゴシック"/>
        <family val="2"/>
        <charset val="128"/>
        <scheme val="minor"/>
      </rPr>
      <t>、共有二十九穴、今多齦交一穴、少</t>
    </r>
    <r>
      <rPr>
        <b/>
        <sz val="11"/>
        <color rgb="FFFF0000"/>
        <rFont val="游ゴシック"/>
        <family val="3"/>
        <charset val="128"/>
        <scheme val="minor"/>
      </rPr>
      <t>中枢</t>
    </r>
    <r>
      <rPr>
        <sz val="11"/>
        <color rgb="FFFF0000"/>
        <rFont val="游ゴシック"/>
        <family val="2"/>
        <charset val="128"/>
        <scheme val="minor"/>
      </rPr>
      <t>一穴、会陽二穴、則係督脈別絡、与</t>
    </r>
    <r>
      <rPr>
        <b/>
        <sz val="11"/>
        <color rgb="FFFF0000"/>
        <rFont val="游ゴシック"/>
        <family val="3"/>
        <charset val="128"/>
        <scheme val="minor"/>
      </rPr>
      <t>少</t>
    </r>
    <r>
      <rPr>
        <sz val="11"/>
        <color rgb="FFFF0000"/>
        <rFont val="游ゴシック"/>
        <family val="2"/>
        <charset val="128"/>
        <scheme val="minor"/>
      </rPr>
      <t>陽会、故止載二十七穴（穴已見前）。</t>
    </r>
    <phoneticPr fontId="2"/>
  </si>
  <si>
    <t>自会陰至臍中，為少腹之分，共八穴。</t>
    <phoneticPr fontId="2"/>
  </si>
  <si>
    <t>◆二十八難曰．（N）</t>
    <phoneticPr fontId="2"/>
  </si>
  <si>
    <t>巻の上</t>
  </si>
  <si>
    <t>●奇経の総説</t>
  </si>
  <si>
    <t>●時珍八脈攷</t>
  </si>
  <si>
    <t>●督脈</t>
  </si>
  <si>
    <t>●子宮血海の図</t>
  </si>
  <si>
    <t>●督脈為病</t>
  </si>
  <si>
    <t>●任脈</t>
  </si>
  <si>
    <t>●任脈為病</t>
  </si>
  <si>
    <t>巻の中</t>
  </si>
  <si>
    <t>●陽蹻脈</t>
  </si>
  <si>
    <t>●陽蹻為病</t>
  </si>
  <si>
    <t>●陰蹻脈</t>
  </si>
  <si>
    <t>●陰蹻為病</t>
  </si>
  <si>
    <t>●衝脈</t>
  </si>
  <si>
    <t>●衝脈為病</t>
  </si>
  <si>
    <t>巻の下</t>
  </si>
  <si>
    <t>●陽維脈</t>
  </si>
  <si>
    <t>●陽維為病</t>
  </si>
  <si>
    <t>●陰維脈</t>
  </si>
  <si>
    <t>●陰維為病</t>
  </si>
  <si>
    <t>●帯脈</t>
  </si>
  <si>
    <t>●帯脈為病</t>
  </si>
  <si>
    <t>叙</t>
    <rPh sb="0" eb="1">
      <t>ジョ</t>
    </rPh>
    <phoneticPr fontId="2"/>
  </si>
  <si>
    <t>凡例</t>
    <rPh sb="0" eb="2">
      <t>ハンレイ</t>
    </rPh>
    <phoneticPr fontId="2"/>
  </si>
  <si>
    <t>目録</t>
    <rPh sb="0" eb="2">
      <t>モクロク</t>
    </rPh>
    <phoneticPr fontId="2"/>
  </si>
  <si>
    <t>内経奇経八脈詳解</t>
    <phoneticPr fontId="2"/>
  </si>
  <si>
    <t>無し</t>
    <rPh sb="0" eb="1">
      <t>ナ</t>
    </rPh>
    <phoneticPr fontId="2"/>
  </si>
  <si>
    <t>page</t>
    <phoneticPr fontId="2"/>
  </si>
  <si>
    <t>Web</t>
    <phoneticPr fontId="2"/>
  </si>
  <si>
    <t>京都大学貴重資料デジタルアーカイブ</t>
  </si>
  <si>
    <t>●陽蹻為瞋瞑（目ひらく，目ふさぐ）</t>
    <rPh sb="7" eb="8">
      <t>メ</t>
    </rPh>
    <rPh sb="12" eb="13">
      <t>メ</t>
    </rPh>
    <phoneticPr fontId="2"/>
  </si>
  <si>
    <t>●時珍奇経診脈の図</t>
    <phoneticPr fontId="2"/>
  </si>
  <si>
    <t>●奇経八脈の治法</t>
    <phoneticPr fontId="2"/>
  </si>
  <si>
    <t>●八脈用薬引経報使補瀉温涼の説</t>
    <phoneticPr fontId="2"/>
  </si>
  <si>
    <t>●八脈経色の説</t>
    <phoneticPr fontId="2"/>
  </si>
  <si>
    <t>●銅人奇経八脈彩経の法</t>
    <phoneticPr fontId="2"/>
  </si>
  <si>
    <t>レコードID　RB00000344</t>
  </si>
  <si>
    <t>出版年</t>
  </si>
  <si>
    <t>タイトルヨミ　ナイキョウ キケイ ハチミャク ショウカイ</t>
  </si>
  <si>
    <t>別タイトル　ローマ字タイトル: Naikyō kikei hachimyaku shōkai</t>
  </si>
  <si>
    <t>外題:(人体奇経)八脈詳解</t>
  </si>
  <si>
    <t>著者　岡本一抱(為竹)著</t>
  </si>
  <si>
    <t>冊数　1</t>
  </si>
  <si>
    <t>出版年（和暦）　元禄9年（1696）</t>
  </si>
  <si>
    <t>形態・版情報　刊 和小</t>
  </si>
  <si>
    <t>写刊の別　刊</t>
  </si>
  <si>
    <t>レコードID　RB00000556</t>
  </si>
  <si>
    <t>出版年　1715</t>
  </si>
  <si>
    <t>タイトルヨミ　ケイケツ ミツゴシュウ</t>
  </si>
  <si>
    <t>別タイトル　</t>
  </si>
  <si>
    <t>ローマ字タイトル: Keiketsu mitsugoshū</t>
  </si>
  <si>
    <t>出版年（和暦）　正徳5年(1715)</t>
  </si>
  <si>
    <t>形態・版情報　</t>
  </si>
  <si>
    <t>刊 和小</t>
  </si>
  <si>
    <t>https://rmda.kulib.kyoto-u.ac.jp/item/rb00000344</t>
    <phoneticPr fontId="2"/>
  </si>
  <si>
    <t>https://rmda.kulib.kyoto-u.ac.jp/item/rb00000556</t>
    <phoneticPr fontId="2"/>
  </si>
  <si>
    <t>　</t>
    <phoneticPr fontId="2"/>
  </si>
  <si>
    <t>＊書名は違うが全く同じ</t>
    <rPh sb="1" eb="3">
      <t>ショメイ</t>
    </rPh>
    <rPh sb="4" eb="5">
      <t>チガ</t>
    </rPh>
    <rPh sb="7" eb="8">
      <t>マッタ</t>
    </rPh>
    <rPh sb="9" eb="10">
      <t>オナ</t>
    </rPh>
    <phoneticPr fontId="2"/>
  </si>
  <si>
    <t>https://kokusho.nijl.ac.jp/biblio/100348181/3?ln=ja</t>
    <phoneticPr fontId="2"/>
  </si>
  <si>
    <t>富士川文庫</t>
    <rPh sb="0" eb="5">
      <t>フジカワブンコ</t>
    </rPh>
    <phoneticPr fontId="2"/>
  </si>
  <si>
    <t>国書データベース</t>
    <rPh sb="0" eb="2">
      <t>コクショ</t>
    </rPh>
    <phoneticPr fontId="2"/>
  </si>
  <si>
    <t>●経穴密語集 3巻</t>
    <phoneticPr fontId="2"/>
  </si>
  <si>
    <t>●内経奇経八脈詳解 3巻</t>
    <phoneticPr fontId="2"/>
  </si>
  <si>
    <t>経穴密語集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</si>
</sst>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36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Microsoft JhengHei"/>
      <family val="2"/>
      <charset val="136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游ゴシック"/>
      <family val="3"/>
      <charset val="129"/>
      <scheme val="minor"/>
    </font>
    <font>
      <sz val="11"/>
      <color theme="1"/>
      <name val="Malgun Gothic"/>
      <family val="2"/>
      <charset val="134"/>
    </font>
    <font>
      <sz val="11"/>
      <color theme="1"/>
      <name val="ＭＳ ゴシック"/>
      <family val="3"/>
      <charset val="128"/>
    </font>
    <font>
      <sz val="11"/>
      <color rgb="FFFF0000"/>
      <name val="Malgun Gothic"/>
      <family val="2"/>
      <charset val="129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9" fillId="0" borderId="0" xfId="0" applyFont="1">
      <alignment vertical="center"/>
    </xf>
    <xf numFmtId="0" fontId="14" fillId="0" borderId="0" xfId="1">
      <alignment vertical="center"/>
    </xf>
    <xf numFmtId="0" fontId="14" fillId="2" borderId="0" xfId="1" applyFill="1" applyAlignment="1">
      <alignment vertical="center" wrapText="1"/>
    </xf>
    <xf numFmtId="0" fontId="0" fillId="0" borderId="1" xfId="0" applyBorder="1">
      <alignment vertical="center"/>
    </xf>
    <xf numFmtId="0" fontId="14" fillId="0" borderId="1" xfId="1" applyBorder="1">
      <alignment vertical="center"/>
    </xf>
    <xf numFmtId="0" fontId="0" fillId="2" borderId="1" xfId="0" applyFill="1" applyBorder="1">
      <alignment vertical="center"/>
    </xf>
    <xf numFmtId="0" fontId="15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2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kokusho.nijl.ac.jp/biblio/100348181/3?ln=ja" TargetMode="External"/><Relationship Id="rId2" Type="http://schemas.openxmlformats.org/officeDocument/2006/relationships/hyperlink" Target="https://rmda.kulib.kyoto-u.ac.jp/item/rb00000556" TargetMode="External"/><Relationship Id="rId1" Type="http://schemas.openxmlformats.org/officeDocument/2006/relationships/hyperlink" Target="https://rmda.kulib.kyoto-u.ac.jp/item/rb00000344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digital.archives.go.jp/img/4106129/4" TargetMode="External"/><Relationship Id="rId1" Type="http://schemas.openxmlformats.org/officeDocument/2006/relationships/hyperlink" Target="https://rmda.kulib.kyoto-u.ac.jp/item/rb000002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F029D-8658-43FB-A610-B1E9CE5B875F}">
  <dimension ref="B1:B85"/>
  <sheetViews>
    <sheetView topLeftCell="A4" zoomScale="160" zoomScaleNormal="160" workbookViewId="0">
      <selection activeCell="A17" sqref="A17"/>
    </sheetView>
  </sheetViews>
  <sheetFormatPr defaultRowHeight="18.75" x14ac:dyDescent="0.4"/>
  <sheetData>
    <row r="1" spans="2:2" x14ac:dyDescent="0.4">
      <c r="B1" t="s">
        <v>0</v>
      </c>
    </row>
    <row r="2" spans="2:2" x14ac:dyDescent="0.4">
      <c r="B2" t="s">
        <v>1</v>
      </c>
    </row>
    <row r="3" spans="2:2" x14ac:dyDescent="0.4">
      <c r="B3" t="s">
        <v>2</v>
      </c>
    </row>
    <row r="4" spans="2:2" x14ac:dyDescent="0.4">
      <c r="B4" t="s">
        <v>3</v>
      </c>
    </row>
    <row r="5" spans="2:2" x14ac:dyDescent="0.4">
      <c r="B5" t="s">
        <v>4</v>
      </c>
    </row>
    <row r="6" spans="2:2" x14ac:dyDescent="0.4">
      <c r="B6" t="s">
        <v>5</v>
      </c>
    </row>
    <row r="7" spans="2:2" x14ac:dyDescent="0.4">
      <c r="B7" t="s">
        <v>6</v>
      </c>
    </row>
    <row r="8" spans="2:2" x14ac:dyDescent="0.4">
      <c r="B8" t="s">
        <v>7</v>
      </c>
    </row>
    <row r="9" spans="2:2" x14ac:dyDescent="0.4">
      <c r="B9" t="s">
        <v>8</v>
      </c>
    </row>
    <row r="10" spans="2:2" x14ac:dyDescent="0.4">
      <c r="B10" t="s">
        <v>9</v>
      </c>
    </row>
    <row r="11" spans="2:2" x14ac:dyDescent="0.4">
      <c r="B11" t="s">
        <v>10</v>
      </c>
    </row>
    <row r="12" spans="2:2" x14ac:dyDescent="0.4">
      <c r="B12" t="s">
        <v>11</v>
      </c>
    </row>
    <row r="13" spans="2:2" x14ac:dyDescent="0.4">
      <c r="B13" t="s">
        <v>12</v>
      </c>
    </row>
    <row r="14" spans="2:2" x14ac:dyDescent="0.4">
      <c r="B14" t="s">
        <v>13</v>
      </c>
    </row>
    <row r="15" spans="2:2" x14ac:dyDescent="0.4">
      <c r="B15" t="s">
        <v>14</v>
      </c>
    </row>
    <row r="16" spans="2:2" x14ac:dyDescent="0.4">
      <c r="B16" t="s">
        <v>15</v>
      </c>
    </row>
    <row r="17" spans="2:2" x14ac:dyDescent="0.4">
      <c r="B17" t="s">
        <v>16</v>
      </c>
    </row>
    <row r="18" spans="2:2" x14ac:dyDescent="0.4">
      <c r="B18" t="s">
        <v>17</v>
      </c>
    </row>
    <row r="19" spans="2:2" x14ac:dyDescent="0.4">
      <c r="B19" t="s">
        <v>18</v>
      </c>
    </row>
    <row r="20" spans="2:2" x14ac:dyDescent="0.4">
      <c r="B20" t="s">
        <v>19</v>
      </c>
    </row>
    <row r="21" spans="2:2" x14ac:dyDescent="0.4">
      <c r="B21" t="s">
        <v>20</v>
      </c>
    </row>
    <row r="22" spans="2:2" x14ac:dyDescent="0.4">
      <c r="B22" t="s">
        <v>21</v>
      </c>
    </row>
    <row r="23" spans="2:2" x14ac:dyDescent="0.4">
      <c r="B23" t="s">
        <v>22</v>
      </c>
    </row>
    <row r="24" spans="2:2" x14ac:dyDescent="0.4">
      <c r="B24" t="s">
        <v>23</v>
      </c>
    </row>
    <row r="25" spans="2:2" x14ac:dyDescent="0.4">
      <c r="B25" t="s">
        <v>24</v>
      </c>
    </row>
    <row r="26" spans="2:2" x14ac:dyDescent="0.4">
      <c r="B26" t="s">
        <v>25</v>
      </c>
    </row>
    <row r="27" spans="2:2" x14ac:dyDescent="0.4">
      <c r="B27" t="s">
        <v>26</v>
      </c>
    </row>
    <row r="28" spans="2:2" x14ac:dyDescent="0.4">
      <c r="B28" t="s">
        <v>27</v>
      </c>
    </row>
    <row r="29" spans="2:2" x14ac:dyDescent="0.4">
      <c r="B29" t="s">
        <v>28</v>
      </c>
    </row>
    <row r="30" spans="2:2" x14ac:dyDescent="0.4">
      <c r="B30" t="s">
        <v>29</v>
      </c>
    </row>
    <row r="31" spans="2:2" x14ac:dyDescent="0.4">
      <c r="B31" t="s">
        <v>30</v>
      </c>
    </row>
    <row r="32" spans="2:2" x14ac:dyDescent="0.4">
      <c r="B32" t="s">
        <v>31</v>
      </c>
    </row>
    <row r="33" spans="2:2" x14ac:dyDescent="0.4">
      <c r="B33" t="s">
        <v>32</v>
      </c>
    </row>
    <row r="34" spans="2:2" x14ac:dyDescent="0.4">
      <c r="B34" t="s">
        <v>33</v>
      </c>
    </row>
    <row r="35" spans="2:2" x14ac:dyDescent="0.4">
      <c r="B35" t="s">
        <v>34</v>
      </c>
    </row>
    <row r="36" spans="2:2" x14ac:dyDescent="0.4">
      <c r="B36" t="s">
        <v>35</v>
      </c>
    </row>
    <row r="37" spans="2:2" x14ac:dyDescent="0.4">
      <c r="B37" t="s">
        <v>36</v>
      </c>
    </row>
    <row r="38" spans="2:2" x14ac:dyDescent="0.4">
      <c r="B38" t="s">
        <v>37</v>
      </c>
    </row>
    <row r="39" spans="2:2" x14ac:dyDescent="0.4">
      <c r="B39" t="s">
        <v>38</v>
      </c>
    </row>
    <row r="40" spans="2:2" x14ac:dyDescent="0.4">
      <c r="B40" t="s">
        <v>39</v>
      </c>
    </row>
    <row r="41" spans="2:2" x14ac:dyDescent="0.4">
      <c r="B41" t="s">
        <v>40</v>
      </c>
    </row>
    <row r="42" spans="2:2" x14ac:dyDescent="0.4">
      <c r="B42" t="s">
        <v>41</v>
      </c>
    </row>
    <row r="43" spans="2:2" x14ac:dyDescent="0.4">
      <c r="B43" t="s">
        <v>42</v>
      </c>
    </row>
    <row r="44" spans="2:2" x14ac:dyDescent="0.4">
      <c r="B44" t="s">
        <v>43</v>
      </c>
    </row>
    <row r="45" spans="2:2" x14ac:dyDescent="0.4">
      <c r="B45" t="s">
        <v>44</v>
      </c>
    </row>
    <row r="46" spans="2:2" x14ac:dyDescent="0.4">
      <c r="B46" t="s">
        <v>45</v>
      </c>
    </row>
    <row r="47" spans="2:2" x14ac:dyDescent="0.4">
      <c r="B47" t="s">
        <v>46</v>
      </c>
    </row>
    <row r="48" spans="2:2" x14ac:dyDescent="0.4">
      <c r="B48" t="s">
        <v>47</v>
      </c>
    </row>
    <row r="49" spans="2:2" x14ac:dyDescent="0.4">
      <c r="B49" t="s">
        <v>48</v>
      </c>
    </row>
    <row r="50" spans="2:2" x14ac:dyDescent="0.4">
      <c r="B50" t="s">
        <v>49</v>
      </c>
    </row>
    <row r="51" spans="2:2" x14ac:dyDescent="0.4">
      <c r="B51" t="s">
        <v>50</v>
      </c>
    </row>
    <row r="52" spans="2:2" x14ac:dyDescent="0.4">
      <c r="B52" t="s">
        <v>51</v>
      </c>
    </row>
    <row r="53" spans="2:2" x14ac:dyDescent="0.4">
      <c r="B53" t="s">
        <v>52</v>
      </c>
    </row>
    <row r="54" spans="2:2" x14ac:dyDescent="0.4">
      <c r="B54" t="s">
        <v>53</v>
      </c>
    </row>
    <row r="55" spans="2:2" x14ac:dyDescent="0.4">
      <c r="B55" t="s">
        <v>54</v>
      </c>
    </row>
    <row r="56" spans="2:2" x14ac:dyDescent="0.4">
      <c r="B56" t="s">
        <v>55</v>
      </c>
    </row>
    <row r="57" spans="2:2" x14ac:dyDescent="0.4">
      <c r="B57" t="s">
        <v>56</v>
      </c>
    </row>
    <row r="58" spans="2:2" x14ac:dyDescent="0.4">
      <c r="B58" t="s">
        <v>57</v>
      </c>
    </row>
    <row r="59" spans="2:2" x14ac:dyDescent="0.4">
      <c r="B59" t="s">
        <v>58</v>
      </c>
    </row>
    <row r="60" spans="2:2" x14ac:dyDescent="0.4">
      <c r="B60" t="s">
        <v>59</v>
      </c>
    </row>
    <row r="61" spans="2:2" x14ac:dyDescent="0.4">
      <c r="B61" t="s">
        <v>60</v>
      </c>
    </row>
    <row r="62" spans="2:2" x14ac:dyDescent="0.4">
      <c r="B62" t="s">
        <v>61</v>
      </c>
    </row>
    <row r="63" spans="2:2" x14ac:dyDescent="0.4">
      <c r="B63" t="s">
        <v>62</v>
      </c>
    </row>
    <row r="64" spans="2:2" x14ac:dyDescent="0.4">
      <c r="B64" t="s">
        <v>63</v>
      </c>
    </row>
    <row r="65" spans="2:2" x14ac:dyDescent="0.4">
      <c r="B65" t="s">
        <v>64</v>
      </c>
    </row>
    <row r="66" spans="2:2" x14ac:dyDescent="0.4">
      <c r="B66" t="s">
        <v>65</v>
      </c>
    </row>
    <row r="67" spans="2:2" x14ac:dyDescent="0.4">
      <c r="B67" t="s">
        <v>66</v>
      </c>
    </row>
    <row r="68" spans="2:2" x14ac:dyDescent="0.4">
      <c r="B68" t="s">
        <v>67</v>
      </c>
    </row>
    <row r="69" spans="2:2" x14ac:dyDescent="0.4">
      <c r="B69" t="s">
        <v>68</v>
      </c>
    </row>
    <row r="70" spans="2:2" x14ac:dyDescent="0.4">
      <c r="B70" t="s">
        <v>69</v>
      </c>
    </row>
    <row r="71" spans="2:2" x14ac:dyDescent="0.4">
      <c r="B71" t="s">
        <v>70</v>
      </c>
    </row>
    <row r="72" spans="2:2" x14ac:dyDescent="0.4">
      <c r="B72" t="s">
        <v>71</v>
      </c>
    </row>
    <row r="73" spans="2:2" x14ac:dyDescent="0.4">
      <c r="B73" t="s">
        <v>72</v>
      </c>
    </row>
    <row r="74" spans="2:2" x14ac:dyDescent="0.4">
      <c r="B74" t="s">
        <v>73</v>
      </c>
    </row>
    <row r="75" spans="2:2" x14ac:dyDescent="0.4">
      <c r="B75" t="s">
        <v>74</v>
      </c>
    </row>
    <row r="76" spans="2:2" x14ac:dyDescent="0.4">
      <c r="B76" t="s">
        <v>75</v>
      </c>
    </row>
    <row r="77" spans="2:2" x14ac:dyDescent="0.4">
      <c r="B77" t="s">
        <v>76</v>
      </c>
    </row>
    <row r="78" spans="2:2" x14ac:dyDescent="0.4">
      <c r="B78" t="s">
        <v>77</v>
      </c>
    </row>
    <row r="79" spans="2:2" x14ac:dyDescent="0.4">
      <c r="B79" t="s">
        <v>78</v>
      </c>
    </row>
    <row r="80" spans="2:2" x14ac:dyDescent="0.4">
      <c r="B80" t="s">
        <v>79</v>
      </c>
    </row>
    <row r="81" spans="2:2" x14ac:dyDescent="0.4">
      <c r="B81" t="s">
        <v>80</v>
      </c>
    </row>
    <row r="82" spans="2:2" x14ac:dyDescent="0.4">
      <c r="B82" t="s">
        <v>81</v>
      </c>
    </row>
    <row r="83" spans="2:2" x14ac:dyDescent="0.4">
      <c r="B83" t="s">
        <v>82</v>
      </c>
    </row>
    <row r="84" spans="2:2" x14ac:dyDescent="0.4">
      <c r="B84" t="s">
        <v>83</v>
      </c>
    </row>
    <row r="85" spans="2:2" x14ac:dyDescent="0.4">
      <c r="B85" t="s">
        <v>84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4A288-2C8D-43F4-8DE3-10EFF007ABDD}">
  <sheetPr>
    <tabColor rgb="FFFF0000"/>
  </sheetPr>
  <dimension ref="A1:G63"/>
  <sheetViews>
    <sheetView tabSelected="1" zoomScale="175" zoomScaleNormal="175" workbookViewId="0">
      <selection activeCell="E1" sqref="E1"/>
    </sheetView>
  </sheetViews>
  <sheetFormatPr defaultRowHeight="18.75" x14ac:dyDescent="0.4"/>
  <cols>
    <col min="1" max="1" width="25.5" customWidth="1"/>
    <col min="2" max="2" width="6.5" customWidth="1"/>
    <col min="3" max="3" width="18.25" customWidth="1"/>
    <col min="4" max="4" width="9.625" customWidth="1"/>
    <col min="5" max="5" width="25.875" customWidth="1"/>
  </cols>
  <sheetData>
    <row r="1" spans="1:7" x14ac:dyDescent="0.4">
      <c r="A1" s="14" t="s">
        <v>351</v>
      </c>
      <c r="B1" s="15"/>
      <c r="C1" s="16" t="s">
        <v>352</v>
      </c>
      <c r="D1" s="14"/>
      <c r="E1" s="16" t="s">
        <v>390</v>
      </c>
      <c r="F1" t="s">
        <v>356</v>
      </c>
    </row>
    <row r="2" spans="1:7" x14ac:dyDescent="0.4">
      <c r="A2" s="14"/>
      <c r="B2" s="14" t="s">
        <v>354</v>
      </c>
      <c r="C2" s="14" t="s">
        <v>355</v>
      </c>
      <c r="D2" s="14" t="s">
        <v>354</v>
      </c>
      <c r="E2" s="14" t="s">
        <v>355</v>
      </c>
      <c r="F2" s="19" t="s">
        <v>383</v>
      </c>
      <c r="G2" s="20" t="s">
        <v>384</v>
      </c>
    </row>
    <row r="3" spans="1:7" x14ac:dyDescent="0.4">
      <c r="A3" s="14" t="s">
        <v>349</v>
      </c>
      <c r="B3" s="17">
        <v>4</v>
      </c>
      <c r="C3" s="14" t="str">
        <f>HYPERLINK("https://rmda.kulib.kyoto-u.ac.jp/item/rb00000344#?c=0&amp;m=0&amp;s=0&amp;cv=3")</f>
        <v>https://rmda.kulib.kyoto-u.ac.jp/item/rb00000344#?c=0&amp;m=0&amp;s=0&amp;cv=3</v>
      </c>
      <c r="D3" s="18" t="s">
        <v>353</v>
      </c>
      <c r="E3" s="14"/>
      <c r="F3" s="19" t="s">
        <v>383</v>
      </c>
    </row>
    <row r="4" spans="1:7" x14ac:dyDescent="0.4">
      <c r="A4" s="14" t="s">
        <v>350</v>
      </c>
      <c r="B4" s="17">
        <v>7</v>
      </c>
      <c r="C4" s="14" t="str">
        <f>HYPERLINK("https://rmda.kulib.kyoto-u.ac.jp/item/rb00000344#?c=0&amp;m=0&amp;s=0&amp;cv=6")</f>
        <v>https://rmda.kulib.kyoto-u.ac.jp/item/rb00000344#?c=0&amp;m=0&amp;s=0&amp;cv=6</v>
      </c>
      <c r="D4" s="18" t="s">
        <v>353</v>
      </c>
      <c r="E4" s="14"/>
      <c r="F4" s="19" t="s">
        <v>383</v>
      </c>
    </row>
    <row r="5" spans="1:7" x14ac:dyDescent="0.4">
      <c r="A5" s="14" t="s">
        <v>351</v>
      </c>
      <c r="B5" s="17">
        <v>8</v>
      </c>
      <c r="C5" s="14" t="str">
        <f>HYPERLINK("https://rmda.kulib.kyoto-u.ac.jp/item/rb00000344#?c=0&amp;m=0&amp;s=0&amp;cv=7")</f>
        <v>https://rmda.kulib.kyoto-u.ac.jp/item/rb00000344#?c=0&amp;m=0&amp;s=0&amp;cv=7</v>
      </c>
      <c r="D5" s="14">
        <v>2</v>
      </c>
      <c r="E5" s="14" t="str">
        <f>HYPERLINK("https://rmda.kulib.kyoto-u.ac.jp/item/rb00000556#?c=0&amp;m=0&amp;s=0&amp;cv=1")</f>
        <v>https://rmda.kulib.kyoto-u.ac.jp/item/rb00000556#?c=0&amp;m=0&amp;s=0&amp;cv=1</v>
      </c>
      <c r="F5" s="19" t="s">
        <v>383</v>
      </c>
    </row>
    <row r="6" spans="1:7" x14ac:dyDescent="0.4">
      <c r="A6" s="14" t="s">
        <v>327</v>
      </c>
      <c r="B6" s="17">
        <v>9</v>
      </c>
      <c r="C6" s="14" t="str">
        <f>HYPERLINK("https://rmda.kulib.kyoto-u.ac.jp/item/rb00000344#?c=0&amp;m=0&amp;s=0&amp;cv=8")</f>
        <v>https://rmda.kulib.kyoto-u.ac.jp/item/rb00000344#?c=0&amp;m=0&amp;s=0&amp;cv=8</v>
      </c>
      <c r="D6" s="14">
        <v>3</v>
      </c>
      <c r="E6" s="14" t="str">
        <f>HYPERLINK("https://rmda.kulib.kyoto-u.ac.jp/item/rb00000556#?c=0&amp;m=0&amp;s=0&amp;cv=2")</f>
        <v>https://rmda.kulib.kyoto-u.ac.jp/item/rb00000556#?c=0&amp;m=0&amp;s=0&amp;cv=2</v>
      </c>
      <c r="F6" s="19" t="s">
        <v>383</v>
      </c>
    </row>
    <row r="7" spans="1:7" x14ac:dyDescent="0.4">
      <c r="A7" s="14" t="s">
        <v>328</v>
      </c>
      <c r="B7" s="17">
        <v>12</v>
      </c>
      <c r="C7" s="14" t="str">
        <f>HYPERLINK("https://rmda.kulib.kyoto-u.ac.jp/item/rb00000344#?c=0&amp;m=0&amp;s=0&amp;cv=11")</f>
        <v>https://rmda.kulib.kyoto-u.ac.jp/item/rb00000344#?c=0&amp;m=0&amp;s=0&amp;cv=11</v>
      </c>
      <c r="D7" s="14">
        <v>6</v>
      </c>
      <c r="E7" s="14" t="str">
        <f>HYPERLINK("https://rmda.kulib.kyoto-u.ac.jp/item/rb00000556#?c=0&amp;m=0&amp;s=0&amp;cv=5")</f>
        <v>https://rmda.kulib.kyoto-u.ac.jp/item/rb00000556#?c=0&amp;m=0&amp;s=0&amp;cv=5</v>
      </c>
      <c r="F7" s="19" t="s">
        <v>383</v>
      </c>
    </row>
    <row r="8" spans="1:7" x14ac:dyDescent="0.4">
      <c r="A8" s="14" t="s">
        <v>329</v>
      </c>
      <c r="B8" s="17">
        <v>14</v>
      </c>
      <c r="C8" s="14" t="str">
        <f>HYPERLINK("https://rmda.kulib.kyoto-u.ac.jp/item/rb00000344#?c=0&amp;m=0&amp;s=0&amp;cv=13")</f>
        <v>https://rmda.kulib.kyoto-u.ac.jp/item/rb00000344#?c=0&amp;m=0&amp;s=0&amp;cv=13</v>
      </c>
      <c r="D8" s="14">
        <v>8</v>
      </c>
      <c r="E8" s="14" t="str">
        <f>HYPERLINK("https://rmda.kulib.kyoto-u.ac.jp/item/rb00000556#?c=0&amp;m=0&amp;s=0&amp;cv=7")</f>
        <v>https://rmda.kulib.kyoto-u.ac.jp/item/rb00000556#?c=0&amp;m=0&amp;s=0&amp;cv=7</v>
      </c>
      <c r="F8" s="19" t="s">
        <v>383</v>
      </c>
    </row>
    <row r="9" spans="1:7" x14ac:dyDescent="0.4">
      <c r="A9" s="14" t="s">
        <v>330</v>
      </c>
      <c r="B9" s="17">
        <v>15</v>
      </c>
      <c r="C9" s="14" t="str">
        <f>HYPERLINK("https://rmda.kulib.kyoto-u.ac.jp/item/rb00000344#?c=0&amp;m=0&amp;s=0&amp;cv=14")</f>
        <v>https://rmda.kulib.kyoto-u.ac.jp/item/rb00000344#?c=0&amp;m=0&amp;s=0&amp;cv=14</v>
      </c>
      <c r="D9" s="14">
        <v>9</v>
      </c>
      <c r="E9" s="14" t="str">
        <f>HYPERLINK("https://rmda.kulib.kyoto-u.ac.jp/item/rb00000556#?c=0&amp;m=0&amp;s=0&amp;cv=8")</f>
        <v>https://rmda.kulib.kyoto-u.ac.jp/item/rb00000556#?c=0&amp;m=0&amp;s=0&amp;cv=8</v>
      </c>
      <c r="F9" s="19" t="s">
        <v>383</v>
      </c>
    </row>
    <row r="10" spans="1:7" x14ac:dyDescent="0.4">
      <c r="A10" s="14" t="s">
        <v>331</v>
      </c>
      <c r="B10" s="17">
        <v>17</v>
      </c>
      <c r="C10" s="14" t="str">
        <f>HYPERLINK("https://rmda.kulib.kyoto-u.ac.jp/item/rb00000344#?c=0&amp;m=0&amp;s=0&amp;cv=16")</f>
        <v>https://rmda.kulib.kyoto-u.ac.jp/item/rb00000344#?c=0&amp;m=0&amp;s=0&amp;cv=16</v>
      </c>
      <c r="D10" s="14">
        <v>11</v>
      </c>
      <c r="E10" s="14" t="str">
        <f>HYPERLINK("https://rmda.kulib.kyoto-u.ac.jp/item/rb00000556#?c=0&amp;m=0&amp;s=0&amp;cv=10")</f>
        <v>https://rmda.kulib.kyoto-u.ac.jp/item/rb00000556#?c=0&amp;m=0&amp;s=0&amp;cv=10</v>
      </c>
      <c r="F10" s="19" t="s">
        <v>383</v>
      </c>
    </row>
    <row r="11" spans="1:7" x14ac:dyDescent="0.4">
      <c r="A11" s="14" t="s">
        <v>332</v>
      </c>
      <c r="B11" s="17">
        <v>28</v>
      </c>
      <c r="C11" s="14" t="str">
        <f>HYPERLINK("https://rmda.kulib.kyoto-u.ac.jp/item/rb00000344#?c=0&amp;m=0&amp;s=0&amp;cv=27")</f>
        <v>https://rmda.kulib.kyoto-u.ac.jp/item/rb00000344#?c=0&amp;m=0&amp;s=0&amp;cv=27</v>
      </c>
      <c r="D11" s="14">
        <v>22</v>
      </c>
      <c r="E11" s="14" t="str">
        <f>HYPERLINK("https://rmda.kulib.kyoto-u.ac.jp/item/rb00000556#?c=0&amp;m=0&amp;s=0&amp;cv=21")</f>
        <v>https://rmda.kulib.kyoto-u.ac.jp/item/rb00000556#?c=0&amp;m=0&amp;s=0&amp;cv=21</v>
      </c>
      <c r="F11" s="19" t="s">
        <v>383</v>
      </c>
    </row>
    <row r="12" spans="1:7" x14ac:dyDescent="0.4">
      <c r="A12" s="14" t="s">
        <v>333</v>
      </c>
      <c r="B12" s="17">
        <v>31</v>
      </c>
      <c r="C12" s="14" t="str">
        <f>HYPERLINK("https://rmda.kulib.kyoto-u.ac.jp/item/rb00000344#?c=0&amp;m=0&amp;s=0&amp;cv=30")</f>
        <v>https://rmda.kulib.kyoto-u.ac.jp/item/rb00000344#?c=0&amp;m=0&amp;s=0&amp;cv=30</v>
      </c>
      <c r="D12" s="14">
        <v>25</v>
      </c>
      <c r="E12" s="14" t="str">
        <f>HYPERLINK("https://rmda.kulib.kyoto-u.ac.jp/item/rb00000556#?c=0&amp;m=0&amp;s=0&amp;cv=24")</f>
        <v>https://rmda.kulib.kyoto-u.ac.jp/item/rb00000556#?c=0&amp;m=0&amp;s=0&amp;cv=24</v>
      </c>
      <c r="F12" s="19" t="s">
        <v>383</v>
      </c>
    </row>
    <row r="13" spans="1:7" x14ac:dyDescent="0.4">
      <c r="A13" s="14" t="s">
        <v>334</v>
      </c>
      <c r="B13" s="17">
        <v>42</v>
      </c>
      <c r="C13" s="14" t="str">
        <f>HYPERLINK("https://rmda.kulib.kyoto-u.ac.jp/item/rb00000344#?c=0&amp;m=0&amp;s=0&amp;cv=41")</f>
        <v>https://rmda.kulib.kyoto-u.ac.jp/item/rb00000344#?c=0&amp;m=0&amp;s=0&amp;cv=41</v>
      </c>
      <c r="D13" s="14">
        <v>36</v>
      </c>
      <c r="E13" s="14" t="str">
        <f>HYPERLINK("https://rmda.kulib.kyoto-u.ac.jp/item/rb00000556#?c=0&amp;m=0&amp;s=0&amp;cv=35")</f>
        <v>https://rmda.kulib.kyoto-u.ac.jp/item/rb00000556#?c=0&amp;m=0&amp;s=0&amp;cv=35</v>
      </c>
      <c r="F13" s="19" t="s">
        <v>383</v>
      </c>
    </row>
    <row r="14" spans="1:7" x14ac:dyDescent="0.4">
      <c r="A14" s="14" t="s">
        <v>335</v>
      </c>
      <c r="B14" s="17">
        <v>45</v>
      </c>
      <c r="C14" s="14" t="str">
        <f>HYPERLINK("https://rmda.kulib.kyoto-u.ac.jp/item/rb00000344#?c=0&amp;m=0&amp;s=0&amp;cv=44")</f>
        <v>https://rmda.kulib.kyoto-u.ac.jp/item/rb00000344#?c=0&amp;m=0&amp;s=0&amp;cv=44</v>
      </c>
      <c r="D14" s="14">
        <v>39</v>
      </c>
      <c r="E14" s="14" t="str">
        <f>HYPERLINK("https://rmda.kulib.kyoto-u.ac.jp/item/rb00000556#?c=0&amp;m=0&amp;s=0&amp;cv=38")</f>
        <v>https://rmda.kulib.kyoto-u.ac.jp/item/rb00000556#?c=0&amp;m=0&amp;s=0&amp;cv=38</v>
      </c>
      <c r="F14" s="19" t="s">
        <v>383</v>
      </c>
    </row>
    <row r="15" spans="1:7" x14ac:dyDescent="0.4">
      <c r="A15" s="14" t="s">
        <v>336</v>
      </c>
      <c r="B15" s="17">
        <v>45</v>
      </c>
      <c r="C15" s="14" t="str">
        <f>HYPERLINK("https://rmda.kulib.kyoto-u.ac.jp/item/rb00000344#?c=0&amp;m=0&amp;s=0&amp;cv=44")</f>
        <v>https://rmda.kulib.kyoto-u.ac.jp/item/rb00000344#?c=0&amp;m=0&amp;s=0&amp;cv=44</v>
      </c>
      <c r="D15" s="14">
        <v>39</v>
      </c>
      <c r="E15" s="14" t="str">
        <f>HYPERLINK("https://rmda.kulib.kyoto-u.ac.jp/item/rb00000556#?c=0&amp;m=0&amp;s=0&amp;cv=38")</f>
        <v>https://rmda.kulib.kyoto-u.ac.jp/item/rb00000556#?c=0&amp;m=0&amp;s=0&amp;cv=38</v>
      </c>
      <c r="F15" s="19" t="s">
        <v>383</v>
      </c>
    </row>
    <row r="16" spans="1:7" x14ac:dyDescent="0.4">
      <c r="A16" s="14" t="s">
        <v>357</v>
      </c>
      <c r="B16" s="17">
        <v>50</v>
      </c>
      <c r="C16" s="14" t="str">
        <f>HYPERLINK("https://rmda.kulib.kyoto-u.ac.jp/item/rb00000344#?c=0&amp;m=0&amp;s=0&amp;cv=49")</f>
        <v>https://rmda.kulib.kyoto-u.ac.jp/item/rb00000344#?c=0&amp;m=0&amp;s=0&amp;cv=49</v>
      </c>
      <c r="D16" s="14">
        <v>44</v>
      </c>
      <c r="E16" s="14" t="str">
        <f>HYPERLINK("https://rmda.kulib.kyoto-u.ac.jp/item/rb00000556#?c=0&amp;m=0&amp;s=0&amp;cv=43")</f>
        <v>https://rmda.kulib.kyoto-u.ac.jp/item/rb00000556#?c=0&amp;m=0&amp;s=0&amp;cv=43</v>
      </c>
      <c r="F16" s="19" t="s">
        <v>383</v>
      </c>
    </row>
    <row r="17" spans="1:6" x14ac:dyDescent="0.4">
      <c r="A17" s="14" t="s">
        <v>337</v>
      </c>
      <c r="B17" s="17">
        <v>53</v>
      </c>
      <c r="C17" s="14" t="str">
        <f>HYPERLINK("https://rmda.kulib.kyoto-u.ac.jp/item/rb00000344#?c=0&amp;m=0&amp;s=0&amp;cv=52")</f>
        <v>https://rmda.kulib.kyoto-u.ac.jp/item/rb00000344#?c=0&amp;m=0&amp;s=0&amp;cv=52</v>
      </c>
      <c r="D17" s="14">
        <v>47</v>
      </c>
      <c r="E17" s="14" t="str">
        <f>HYPERLINK("https://rmda.kulib.kyoto-u.ac.jp/item/rb00000556#?c=0&amp;m=0&amp;s=0&amp;cv=46")</f>
        <v>https://rmda.kulib.kyoto-u.ac.jp/item/rb00000556#?c=0&amp;m=0&amp;s=0&amp;cv=46</v>
      </c>
      <c r="F17" s="19" t="s">
        <v>383</v>
      </c>
    </row>
    <row r="18" spans="1:6" x14ac:dyDescent="0.4">
      <c r="A18" s="14" t="s">
        <v>338</v>
      </c>
      <c r="B18" s="17">
        <v>54</v>
      </c>
      <c r="C18" s="14" t="str">
        <f>HYPERLINK("https://rmda.kulib.kyoto-u.ac.jp/item/rb00000344#?c=0&amp;m=0&amp;s=0&amp;cv=53")</f>
        <v>https://rmda.kulib.kyoto-u.ac.jp/item/rb00000344#?c=0&amp;m=0&amp;s=0&amp;cv=53</v>
      </c>
      <c r="D18" s="14">
        <v>48</v>
      </c>
      <c r="E18" s="14" t="str">
        <f>HYPERLINK("https://rmda.kulib.kyoto-u.ac.jp/item/rb00000556#?c=0&amp;m=0&amp;s=0&amp;cv=47")</f>
        <v>https://rmda.kulib.kyoto-u.ac.jp/item/rb00000556#?c=0&amp;m=0&amp;s=0&amp;cv=47</v>
      </c>
      <c r="F18" s="19" t="s">
        <v>383</v>
      </c>
    </row>
    <row r="19" spans="1:6" x14ac:dyDescent="0.4">
      <c r="A19" s="14" t="s">
        <v>339</v>
      </c>
      <c r="B19" s="17">
        <v>59</v>
      </c>
      <c r="C19" s="14" t="str">
        <f>HYPERLINK("https://rmda.kulib.kyoto-u.ac.jp/item/rb00000344#?c=0&amp;m=0&amp;s=0&amp;cv=58")</f>
        <v>https://rmda.kulib.kyoto-u.ac.jp/item/rb00000344#?c=0&amp;m=0&amp;s=0&amp;cv=58</v>
      </c>
      <c r="D19" s="14">
        <v>53</v>
      </c>
      <c r="E19" s="14" t="str">
        <f>HYPERLINK("https://rmda.kulib.kyoto-u.ac.jp/item/rb00000556#?c=0&amp;m=0&amp;s=0&amp;cv=52")</f>
        <v>https://rmda.kulib.kyoto-u.ac.jp/item/rb00000556#?c=0&amp;m=0&amp;s=0&amp;cv=52</v>
      </c>
      <c r="F19" s="19" t="s">
        <v>383</v>
      </c>
    </row>
    <row r="20" spans="1:6" x14ac:dyDescent="0.4">
      <c r="A20" s="14" t="s">
        <v>340</v>
      </c>
      <c r="B20" s="17">
        <v>60</v>
      </c>
      <c r="C20" s="14" t="str">
        <f>HYPERLINK("https://rmda.kulib.kyoto-u.ac.jp/item/rb00000344#?c=0&amp;m=0&amp;s=0&amp;cv=59")</f>
        <v>https://rmda.kulib.kyoto-u.ac.jp/item/rb00000344#?c=0&amp;m=0&amp;s=0&amp;cv=59</v>
      </c>
      <c r="D20" s="14">
        <v>54</v>
      </c>
      <c r="E20" s="14" t="str">
        <f>HYPERLINK("https://rmda.kulib.kyoto-u.ac.jp/item/rb00000556#?c=0&amp;m=0&amp;s=0&amp;cv=53")</f>
        <v>https://rmda.kulib.kyoto-u.ac.jp/item/rb00000556#?c=0&amp;m=0&amp;s=0&amp;cv=53</v>
      </c>
      <c r="F20" s="19" t="s">
        <v>383</v>
      </c>
    </row>
    <row r="21" spans="1:6" x14ac:dyDescent="0.4">
      <c r="A21" s="14" t="s">
        <v>341</v>
      </c>
      <c r="B21" s="17">
        <v>68</v>
      </c>
      <c r="C21" s="14" t="str">
        <f>HYPERLINK("https://rmda.kulib.kyoto-u.ac.jp/item/rb00000344#?c=0&amp;m=0&amp;s=0&amp;cv=67")</f>
        <v>https://rmda.kulib.kyoto-u.ac.jp/item/rb00000344#?c=0&amp;m=0&amp;s=0&amp;cv=67</v>
      </c>
      <c r="D21" s="14">
        <v>62</v>
      </c>
      <c r="E21" s="14" t="str">
        <f>HYPERLINK("https://rmda.kulib.kyoto-u.ac.jp/item/rb00000556#?c=0&amp;m=0&amp;s=0&amp;cv=61")</f>
        <v>https://rmda.kulib.kyoto-u.ac.jp/item/rb00000556#?c=0&amp;m=0&amp;s=0&amp;cv=61</v>
      </c>
      <c r="F21" s="19" t="s">
        <v>383</v>
      </c>
    </row>
    <row r="22" spans="1:6" x14ac:dyDescent="0.4">
      <c r="A22" s="14" t="s">
        <v>342</v>
      </c>
      <c r="B22" s="17">
        <v>73</v>
      </c>
      <c r="C22" s="14" t="str">
        <f>HYPERLINK("https://rmda.kulib.kyoto-u.ac.jp/item/rb00000344#?c=0&amp;m=0&amp;s=0&amp;cv=72")</f>
        <v>https://rmda.kulib.kyoto-u.ac.jp/item/rb00000344#?c=0&amp;m=0&amp;s=0&amp;cv=72</v>
      </c>
      <c r="D22" s="14">
        <v>67</v>
      </c>
      <c r="E22" s="14" t="str">
        <f>HYPERLINK("https://rmda.kulib.kyoto-u.ac.jp/item/rb00000556#?c=0&amp;m=0&amp;s=0&amp;cv=66")</f>
        <v>https://rmda.kulib.kyoto-u.ac.jp/item/rb00000556#?c=0&amp;m=0&amp;s=0&amp;cv=66</v>
      </c>
      <c r="F22" s="19" t="s">
        <v>383</v>
      </c>
    </row>
    <row r="23" spans="1:6" x14ac:dyDescent="0.4">
      <c r="A23" s="14" t="s">
        <v>343</v>
      </c>
      <c r="B23" s="17">
        <v>73</v>
      </c>
      <c r="C23" s="14" t="str">
        <f>HYPERLINK("https://rmda.kulib.kyoto-u.ac.jp/item/rb00000344#?c=0&amp;m=0&amp;s=0&amp;cv=72")</f>
        <v>https://rmda.kulib.kyoto-u.ac.jp/item/rb00000344#?c=0&amp;m=0&amp;s=0&amp;cv=72</v>
      </c>
      <c r="D23" s="14">
        <v>67</v>
      </c>
      <c r="E23" s="14" t="str">
        <f>HYPERLINK("https://rmda.kulib.kyoto-u.ac.jp/item/rb00000556#?c=0&amp;m=0&amp;s=0&amp;cv=66")</f>
        <v>https://rmda.kulib.kyoto-u.ac.jp/item/rb00000556#?c=0&amp;m=0&amp;s=0&amp;cv=66</v>
      </c>
      <c r="F23" s="19" t="s">
        <v>383</v>
      </c>
    </row>
    <row r="24" spans="1:6" x14ac:dyDescent="0.4">
      <c r="A24" s="14" t="s">
        <v>344</v>
      </c>
      <c r="B24" s="17">
        <v>77</v>
      </c>
      <c r="C24" s="14" t="str">
        <f>HYPERLINK("https://rmda.kulib.kyoto-u.ac.jp/item/rb00000344#?c=0&amp;m=0&amp;s=0&amp;cv=76")</f>
        <v>https://rmda.kulib.kyoto-u.ac.jp/item/rb00000344#?c=0&amp;m=0&amp;s=0&amp;cv=76</v>
      </c>
      <c r="D24" s="14">
        <v>71</v>
      </c>
      <c r="E24" s="14" t="str">
        <f>HYPERLINK("https://rmda.kulib.kyoto-u.ac.jp/item/rb00000556#?c=0&amp;m=0&amp;s=0&amp;cv=70")</f>
        <v>https://rmda.kulib.kyoto-u.ac.jp/item/rb00000556#?c=0&amp;m=0&amp;s=0&amp;cv=70</v>
      </c>
      <c r="F24" s="19" t="s">
        <v>383</v>
      </c>
    </row>
    <row r="25" spans="1:6" x14ac:dyDescent="0.4">
      <c r="A25" s="14" t="s">
        <v>345</v>
      </c>
      <c r="B25" s="17">
        <v>81</v>
      </c>
      <c r="C25" s="14" t="str">
        <f>HYPERLINK("https://rmda.kulib.kyoto-u.ac.jp/item/rb00000344#?c=0&amp;m=0&amp;s=0&amp;cv=80")</f>
        <v>https://rmda.kulib.kyoto-u.ac.jp/item/rb00000344#?c=0&amp;m=0&amp;s=0&amp;cv=80</v>
      </c>
      <c r="D25" s="14">
        <v>75</v>
      </c>
      <c r="E25" s="14" t="str">
        <f>HYPERLINK("https://rmda.kulib.kyoto-u.ac.jp/item/rb00000556#?c=0&amp;m=0&amp;s=0&amp;cv=74")</f>
        <v>https://rmda.kulib.kyoto-u.ac.jp/item/rb00000556#?c=0&amp;m=0&amp;s=0&amp;cv=74</v>
      </c>
      <c r="F25" s="19" t="s">
        <v>383</v>
      </c>
    </row>
    <row r="26" spans="1:6" x14ac:dyDescent="0.4">
      <c r="A26" s="14" t="s">
        <v>346</v>
      </c>
      <c r="B26" s="17">
        <v>83</v>
      </c>
      <c r="C26" s="14" t="str">
        <f>HYPERLINK("https://rmda.kulib.kyoto-u.ac.jp/item/rb00000344#?c=0&amp;m=0&amp;s=0&amp;cv=82")</f>
        <v>https://rmda.kulib.kyoto-u.ac.jp/item/rb00000344#?c=0&amp;m=0&amp;s=0&amp;cv=82</v>
      </c>
      <c r="D26" s="14">
        <v>77</v>
      </c>
      <c r="E26" s="14" t="str">
        <f>HYPERLINK("https://rmda.kulib.kyoto-u.ac.jp/item/rb00000556#?c=0&amp;m=0&amp;s=0&amp;cv=76")</f>
        <v>https://rmda.kulib.kyoto-u.ac.jp/item/rb00000556#?c=0&amp;m=0&amp;s=0&amp;cv=76</v>
      </c>
      <c r="F26" s="19" t="s">
        <v>383</v>
      </c>
    </row>
    <row r="27" spans="1:6" x14ac:dyDescent="0.4">
      <c r="A27" s="14" t="s">
        <v>347</v>
      </c>
      <c r="B27" s="17">
        <v>87</v>
      </c>
      <c r="C27" s="14" t="str">
        <f>HYPERLINK("https://rmda.kulib.kyoto-u.ac.jp/item/rb00000344#?c=0&amp;m=0&amp;s=0&amp;cv=86")</f>
        <v>https://rmda.kulib.kyoto-u.ac.jp/item/rb00000344#?c=0&amp;m=0&amp;s=0&amp;cv=86</v>
      </c>
      <c r="D27" s="14">
        <v>81</v>
      </c>
      <c r="E27" s="14" t="str">
        <f>HYPERLINK("https://rmda.kulib.kyoto-u.ac.jp/item/rb00000556#?c=0&amp;m=0&amp;s=0&amp;cv=80")</f>
        <v>https://rmda.kulib.kyoto-u.ac.jp/item/rb00000556#?c=0&amp;m=0&amp;s=0&amp;cv=80</v>
      </c>
      <c r="F27" s="19" t="s">
        <v>383</v>
      </c>
    </row>
    <row r="28" spans="1:6" x14ac:dyDescent="0.4">
      <c r="A28" s="14" t="s">
        <v>348</v>
      </c>
      <c r="B28" s="17">
        <v>89</v>
      </c>
      <c r="C28" s="14" t="str">
        <f>HYPERLINK("https://rmda.kulib.kyoto-u.ac.jp/item/rb00000344#?c=0&amp;m=0&amp;s=0&amp;cv=88")</f>
        <v>https://rmda.kulib.kyoto-u.ac.jp/item/rb00000344#?c=0&amp;m=0&amp;s=0&amp;cv=88</v>
      </c>
      <c r="D28" s="14">
        <v>83</v>
      </c>
      <c r="E28" s="14" t="str">
        <f>HYPERLINK("https://rmda.kulib.kyoto-u.ac.jp/item/rb00000556#?c=0&amp;m=0&amp;s=0&amp;cv=82")</f>
        <v>https://rmda.kulib.kyoto-u.ac.jp/item/rb00000556#?c=0&amp;m=0&amp;s=0&amp;cv=82</v>
      </c>
      <c r="F28" s="19" t="s">
        <v>383</v>
      </c>
    </row>
    <row r="29" spans="1:6" x14ac:dyDescent="0.4">
      <c r="A29" s="14" t="s">
        <v>358</v>
      </c>
      <c r="B29" s="17">
        <v>93</v>
      </c>
      <c r="C29" s="14" t="str">
        <f>HYPERLINK("https://rmda.kulib.kyoto-u.ac.jp/item/rb00000344#?c=0&amp;m=0&amp;s=0&amp;cv=92")</f>
        <v>https://rmda.kulib.kyoto-u.ac.jp/item/rb00000344#?c=0&amp;m=0&amp;s=0&amp;cv=92</v>
      </c>
      <c r="D29" s="14">
        <v>87</v>
      </c>
      <c r="E29" s="14" t="str">
        <f>HYPERLINK("https://rmda.kulib.kyoto-u.ac.jp/item/rb00000556#?c=0&amp;m=0&amp;s=0&amp;cv=86")</f>
        <v>https://rmda.kulib.kyoto-u.ac.jp/item/rb00000556#?c=0&amp;m=0&amp;s=0&amp;cv=86</v>
      </c>
      <c r="F29" s="19" t="s">
        <v>383</v>
      </c>
    </row>
    <row r="30" spans="1:6" x14ac:dyDescent="0.4">
      <c r="A30" s="14" t="s">
        <v>359</v>
      </c>
      <c r="B30" s="17">
        <v>94</v>
      </c>
      <c r="C30" s="14" t="str">
        <f>HYPERLINK("https://rmda.kulib.kyoto-u.ac.jp/item/rb00000344#?c=0&amp;m=0&amp;s=0&amp;cv=93")</f>
        <v>https://rmda.kulib.kyoto-u.ac.jp/item/rb00000344#?c=0&amp;m=0&amp;s=0&amp;cv=93</v>
      </c>
      <c r="D30" s="14">
        <v>88</v>
      </c>
      <c r="E30" s="14" t="str">
        <f>HYPERLINK("https://rmda.kulib.kyoto-u.ac.jp/item/rb00000556#?c=0&amp;m=0&amp;s=0&amp;cv=87")</f>
        <v>https://rmda.kulib.kyoto-u.ac.jp/item/rb00000556#?c=0&amp;m=0&amp;s=0&amp;cv=87</v>
      </c>
      <c r="F30" s="19" t="s">
        <v>383</v>
      </c>
    </row>
    <row r="31" spans="1:6" x14ac:dyDescent="0.4">
      <c r="A31" s="14" t="s">
        <v>360</v>
      </c>
      <c r="B31" s="17">
        <v>98</v>
      </c>
      <c r="C31" s="14" t="str">
        <f>HYPERLINK("https://rmda.kulib.kyoto-u.ac.jp/item/rb00000344#?c=0&amp;m=0&amp;s=0&amp;cv=97")</f>
        <v>https://rmda.kulib.kyoto-u.ac.jp/item/rb00000344#?c=0&amp;m=0&amp;s=0&amp;cv=97</v>
      </c>
      <c r="D31" s="14">
        <v>92</v>
      </c>
      <c r="E31" s="14" t="str">
        <f>HYPERLINK("https://rmda.kulib.kyoto-u.ac.jp/item/rb00000556#?c=0&amp;m=0&amp;s=0&amp;cv=91")</f>
        <v>https://rmda.kulib.kyoto-u.ac.jp/item/rb00000556#?c=0&amp;m=0&amp;s=0&amp;cv=91</v>
      </c>
      <c r="F31" s="19" t="s">
        <v>383</v>
      </c>
    </row>
    <row r="32" spans="1:6" x14ac:dyDescent="0.4">
      <c r="A32" s="14" t="s">
        <v>361</v>
      </c>
      <c r="B32" s="17">
        <v>100</v>
      </c>
      <c r="C32" s="14" t="str">
        <f>HYPERLINK("https://rmda.kulib.kyoto-u.ac.jp/item/rb00000344#?c=0&amp;m=0&amp;s=0&amp;cv=99")</f>
        <v>https://rmda.kulib.kyoto-u.ac.jp/item/rb00000344#?c=0&amp;m=0&amp;s=0&amp;cv=99</v>
      </c>
      <c r="D32" s="14">
        <v>94</v>
      </c>
      <c r="E32" s="14" t="str">
        <f>HYPERLINK("https://rmda.kulib.kyoto-u.ac.jp/item/rb00000556#?c=0&amp;m=0&amp;s=0&amp;cv=93")</f>
        <v>https://rmda.kulib.kyoto-u.ac.jp/item/rb00000556#?c=0&amp;m=0&amp;s=0&amp;cv=93</v>
      </c>
      <c r="F32" s="19" t="s">
        <v>383</v>
      </c>
    </row>
    <row r="33" spans="1:6" x14ac:dyDescent="0.4">
      <c r="A33" s="14" t="s">
        <v>362</v>
      </c>
      <c r="B33" s="17">
        <v>101</v>
      </c>
      <c r="C33" s="14" t="str">
        <f>HYPERLINK("https://rmda.kulib.kyoto-u.ac.jp/item/rb00000344#?c=0&amp;m=0&amp;s=0&amp;cv=100")</f>
        <v>https://rmda.kulib.kyoto-u.ac.jp/item/rb00000344#?c=0&amp;m=0&amp;s=0&amp;cv=100</v>
      </c>
      <c r="D33" s="14">
        <v>95</v>
      </c>
      <c r="E33" s="14" t="str">
        <f>HYPERLINK("https://rmda.kulib.kyoto-u.ac.jp/item/rb00000556#?c=0&amp;m=0&amp;s=0&amp;cv=94")</f>
        <v>https://rmda.kulib.kyoto-u.ac.jp/item/rb00000556#?c=0&amp;m=0&amp;s=0&amp;cv=94</v>
      </c>
      <c r="F33" s="19" t="s">
        <v>383</v>
      </c>
    </row>
    <row r="34" spans="1:6" x14ac:dyDescent="0.4">
      <c r="F34" s="19" t="s">
        <v>383</v>
      </c>
    </row>
    <row r="35" spans="1:6" x14ac:dyDescent="0.4">
      <c r="A35" s="1" t="s">
        <v>389</v>
      </c>
      <c r="C35" t="s">
        <v>386</v>
      </c>
    </row>
    <row r="36" spans="1:6" x14ac:dyDescent="0.4">
      <c r="A36" t="s">
        <v>363</v>
      </c>
    </row>
    <row r="37" spans="1:6" x14ac:dyDescent="0.4">
      <c r="A37" t="s">
        <v>364</v>
      </c>
      <c r="B37">
        <v>1696</v>
      </c>
    </row>
    <row r="38" spans="1:6" x14ac:dyDescent="0.4">
      <c r="A38" t="s">
        <v>365</v>
      </c>
    </row>
    <row r="39" spans="1:6" x14ac:dyDescent="0.4">
      <c r="A39" t="s">
        <v>366</v>
      </c>
    </row>
    <row r="40" spans="1:6" x14ac:dyDescent="0.4">
      <c r="A40" t="s">
        <v>367</v>
      </c>
    </row>
    <row r="41" spans="1:6" x14ac:dyDescent="0.4">
      <c r="A41" s="1" t="s">
        <v>368</v>
      </c>
    </row>
    <row r="42" spans="1:6" x14ac:dyDescent="0.4">
      <c r="A42" t="s">
        <v>369</v>
      </c>
    </row>
    <row r="43" spans="1:6" x14ac:dyDescent="0.4">
      <c r="A43" s="1" t="s">
        <v>370</v>
      </c>
    </row>
    <row r="44" spans="1:6" x14ac:dyDescent="0.4">
      <c r="A44" t="s">
        <v>371</v>
      </c>
    </row>
    <row r="45" spans="1:6" x14ac:dyDescent="0.4">
      <c r="A45" t="s">
        <v>372</v>
      </c>
    </row>
    <row r="46" spans="1:6" x14ac:dyDescent="0.4">
      <c r="A46" s="12" t="s">
        <v>381</v>
      </c>
    </row>
    <row r="49" spans="1:3" x14ac:dyDescent="0.4">
      <c r="A49" s="1" t="s">
        <v>388</v>
      </c>
      <c r="C49" t="s">
        <v>386</v>
      </c>
    </row>
    <row r="50" spans="1:3" x14ac:dyDescent="0.4">
      <c r="A50" t="s">
        <v>373</v>
      </c>
    </row>
    <row r="51" spans="1:3" x14ac:dyDescent="0.4">
      <c r="A51" t="s">
        <v>374</v>
      </c>
    </row>
    <row r="52" spans="1:3" x14ac:dyDescent="0.4">
      <c r="A52" t="s">
        <v>375</v>
      </c>
    </row>
    <row r="53" spans="1:3" x14ac:dyDescent="0.4">
      <c r="A53" t="s">
        <v>376</v>
      </c>
    </row>
    <row r="54" spans="1:3" x14ac:dyDescent="0.4">
      <c r="A54" t="s">
        <v>377</v>
      </c>
    </row>
    <row r="55" spans="1:3" x14ac:dyDescent="0.4">
      <c r="A55" s="1" t="s">
        <v>368</v>
      </c>
    </row>
    <row r="56" spans="1:3" x14ac:dyDescent="0.4">
      <c r="A56" t="s">
        <v>369</v>
      </c>
    </row>
    <row r="57" spans="1:3" x14ac:dyDescent="0.4">
      <c r="A57" s="1" t="s">
        <v>378</v>
      </c>
    </row>
    <row r="58" spans="1:3" x14ac:dyDescent="0.4">
      <c r="A58" t="s">
        <v>379</v>
      </c>
    </row>
    <row r="59" spans="1:3" x14ac:dyDescent="0.4">
      <c r="A59" t="s">
        <v>380</v>
      </c>
    </row>
    <row r="60" spans="1:3" x14ac:dyDescent="0.4">
      <c r="A60" s="12" t="s">
        <v>382</v>
      </c>
    </row>
    <row r="62" spans="1:3" x14ac:dyDescent="0.4">
      <c r="A62" t="s">
        <v>387</v>
      </c>
    </row>
    <row r="63" spans="1:3" x14ac:dyDescent="0.4">
      <c r="A63" s="15" t="s">
        <v>385</v>
      </c>
    </row>
  </sheetData>
  <phoneticPr fontId="2"/>
  <hyperlinks>
    <hyperlink ref="A46" r:id="rId1" xr:uid="{4FDA85A0-9AB0-4EE0-B28C-1AB39D3EEE9B}"/>
    <hyperlink ref="A60" r:id="rId2" xr:uid="{DC04E745-F946-419D-B1A4-D6A1B3F499C2}"/>
    <hyperlink ref="A63" r:id="rId3" xr:uid="{79BDC7A4-6B3A-438A-8812-011479D7ADC4}"/>
  </hyperlinks>
  <pageMargins left="0.7" right="0.7" top="0.75" bottom="0.75" header="0.3" footer="0.3"/>
  <pageSetup paperSize="9" orientation="portrait" horizontalDpi="4294967293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78509-4087-4B93-A6D7-1BF868EFF094}">
  <sheetPr>
    <tabColor rgb="FFFFFF00"/>
  </sheetPr>
  <dimension ref="A1:C373"/>
  <sheetViews>
    <sheetView zoomScale="205" zoomScaleNormal="205" workbookViewId="0">
      <pane ySplit="1" topLeftCell="A2" activePane="bottomLeft" state="frozen"/>
      <selection pane="bottomLeft" activeCell="A13" sqref="A13"/>
    </sheetView>
  </sheetViews>
  <sheetFormatPr defaultRowHeight="18.75" x14ac:dyDescent="0.4"/>
  <cols>
    <col min="1" max="1" width="86.625" customWidth="1"/>
  </cols>
  <sheetData>
    <row r="1" spans="1:1" x14ac:dyDescent="0.4">
      <c r="A1" s="6" t="s">
        <v>111</v>
      </c>
    </row>
    <row r="2" spans="1:1" x14ac:dyDescent="0.4">
      <c r="A2" t="s">
        <v>0</v>
      </c>
    </row>
    <row r="3" spans="1:1" x14ac:dyDescent="0.4">
      <c r="A3" t="s">
        <v>85</v>
      </c>
    </row>
    <row r="5" spans="1:1" x14ac:dyDescent="0.4">
      <c r="A5" t="s">
        <v>1</v>
      </c>
    </row>
    <row r="6" spans="1:1" x14ac:dyDescent="0.4">
      <c r="A6" t="s">
        <v>86</v>
      </c>
    </row>
    <row r="8" spans="1:1" x14ac:dyDescent="0.4">
      <c r="A8" t="s">
        <v>2</v>
      </c>
    </row>
    <row r="9" spans="1:1" x14ac:dyDescent="0.4">
      <c r="A9" t="s">
        <v>299</v>
      </c>
    </row>
    <row r="11" spans="1:1" x14ac:dyDescent="0.4">
      <c r="A11" t="s">
        <v>112</v>
      </c>
    </row>
    <row r="12" spans="1:1" x14ac:dyDescent="0.4">
      <c r="A12" s="1" t="s">
        <v>113</v>
      </c>
    </row>
    <row r="15" spans="1:1" x14ac:dyDescent="0.4">
      <c r="A15" s="1" t="s">
        <v>114</v>
      </c>
    </row>
    <row r="16" spans="1:1" x14ac:dyDescent="0.4">
      <c r="A16" t="s">
        <v>189</v>
      </c>
    </row>
    <row r="19" spans="1:2" x14ac:dyDescent="0.4">
      <c r="A19" t="s">
        <v>115</v>
      </c>
    </row>
    <row r="20" spans="1:2" x14ac:dyDescent="0.4">
      <c r="A20" t="s">
        <v>116</v>
      </c>
    </row>
    <row r="23" spans="1:2" x14ac:dyDescent="0.4">
      <c r="A23" t="s">
        <v>173</v>
      </c>
      <c r="B23" s="1" t="s">
        <v>172</v>
      </c>
    </row>
    <row r="24" spans="1:2" x14ac:dyDescent="0.4">
      <c r="A24" t="s">
        <v>117</v>
      </c>
    </row>
    <row r="27" spans="1:2" x14ac:dyDescent="0.4">
      <c r="A27" t="s">
        <v>7</v>
      </c>
    </row>
    <row r="28" spans="1:2" x14ac:dyDescent="0.4">
      <c r="A28" t="s">
        <v>118</v>
      </c>
    </row>
    <row r="30" spans="1:2" x14ac:dyDescent="0.4">
      <c r="A30" t="s">
        <v>8</v>
      </c>
    </row>
    <row r="31" spans="1:2" x14ac:dyDescent="0.4">
      <c r="A31" t="s">
        <v>87</v>
      </c>
    </row>
    <row r="34" spans="1:2" x14ac:dyDescent="0.4">
      <c r="A34" s="1" t="s">
        <v>174</v>
      </c>
      <c r="B34" t="s">
        <v>175</v>
      </c>
    </row>
    <row r="35" spans="1:2" x14ac:dyDescent="0.4">
      <c r="A35" t="s">
        <v>176</v>
      </c>
    </row>
    <row r="38" spans="1:2" x14ac:dyDescent="0.4">
      <c r="A38" t="s">
        <v>88</v>
      </c>
    </row>
    <row r="39" spans="1:2" x14ac:dyDescent="0.4">
      <c r="A39" s="7" t="s">
        <v>275</v>
      </c>
    </row>
    <row r="41" spans="1:2" x14ac:dyDescent="0.4">
      <c r="A41" t="s">
        <v>200</v>
      </c>
      <c r="B41" t="s">
        <v>177</v>
      </c>
    </row>
    <row r="42" spans="1:2" x14ac:dyDescent="0.4">
      <c r="A42" t="s">
        <v>201</v>
      </c>
    </row>
    <row r="43" spans="1:2" x14ac:dyDescent="0.4">
      <c r="A43" s="7" t="s">
        <v>202</v>
      </c>
      <c r="B43" t="s">
        <v>203</v>
      </c>
    </row>
    <row r="46" spans="1:2" x14ac:dyDescent="0.4">
      <c r="A46" t="s">
        <v>179</v>
      </c>
      <c r="B46" t="s">
        <v>178</v>
      </c>
    </row>
    <row r="47" spans="1:2" x14ac:dyDescent="0.4">
      <c r="A47" t="s">
        <v>180</v>
      </c>
    </row>
    <row r="48" spans="1:2" x14ac:dyDescent="0.4">
      <c r="A48" s="7" t="s">
        <v>191</v>
      </c>
      <c r="B48" t="s">
        <v>203</v>
      </c>
    </row>
    <row r="50" spans="1:2" x14ac:dyDescent="0.4">
      <c r="A50" t="s">
        <v>120</v>
      </c>
    </row>
    <row r="51" spans="1:2" x14ac:dyDescent="0.4">
      <c r="A51" t="s">
        <v>119</v>
      </c>
    </row>
    <row r="52" spans="1:2" x14ac:dyDescent="0.4">
      <c r="A52" s="7" t="s">
        <v>300</v>
      </c>
      <c r="B52" t="s">
        <v>203</v>
      </c>
    </row>
    <row r="54" spans="1:2" x14ac:dyDescent="0.4">
      <c r="A54" t="s">
        <v>192</v>
      </c>
    </row>
    <row r="55" spans="1:2" x14ac:dyDescent="0.4">
      <c r="A55" t="s">
        <v>193</v>
      </c>
    </row>
    <row r="56" spans="1:2" x14ac:dyDescent="0.4">
      <c r="A56" s="7" t="s">
        <v>190</v>
      </c>
      <c r="B56" t="s">
        <v>203</v>
      </c>
    </row>
    <row r="58" spans="1:2" x14ac:dyDescent="0.4">
      <c r="A58" t="s">
        <v>194</v>
      </c>
    </row>
    <row r="59" spans="1:2" x14ac:dyDescent="0.4">
      <c r="A59" t="s">
        <v>195</v>
      </c>
    </row>
    <row r="60" spans="1:2" x14ac:dyDescent="0.4">
      <c r="A60" s="7" t="s">
        <v>196</v>
      </c>
      <c r="B60" t="s">
        <v>203</v>
      </c>
    </row>
    <row r="62" spans="1:2" x14ac:dyDescent="0.4">
      <c r="A62" t="s">
        <v>198</v>
      </c>
    </row>
    <row r="63" spans="1:2" x14ac:dyDescent="0.4">
      <c r="A63" t="s">
        <v>197</v>
      </c>
    </row>
    <row r="64" spans="1:2" x14ac:dyDescent="0.4">
      <c r="A64" s="7" t="s">
        <v>199</v>
      </c>
      <c r="B64" t="s">
        <v>203</v>
      </c>
    </row>
    <row r="66" spans="1:2" x14ac:dyDescent="0.4">
      <c r="A66" t="s">
        <v>206</v>
      </c>
    </row>
    <row r="67" spans="1:2" x14ac:dyDescent="0.4">
      <c r="A67" t="s">
        <v>207</v>
      </c>
    </row>
    <row r="68" spans="1:2" x14ac:dyDescent="0.4">
      <c r="A68" s="7" t="s">
        <v>205</v>
      </c>
      <c r="B68" t="s">
        <v>301</v>
      </c>
    </row>
    <row r="71" spans="1:2" x14ac:dyDescent="0.4">
      <c r="A71" t="s">
        <v>276</v>
      </c>
    </row>
    <row r="72" spans="1:2" x14ac:dyDescent="0.4">
      <c r="A72" t="s">
        <v>277</v>
      </c>
    </row>
    <row r="73" spans="1:2" x14ac:dyDescent="0.4">
      <c r="A73" s="7" t="s">
        <v>302</v>
      </c>
      <c r="B73" t="s">
        <v>204</v>
      </c>
    </row>
    <row r="75" spans="1:2" x14ac:dyDescent="0.4">
      <c r="A75" t="s">
        <v>304</v>
      </c>
      <c r="B75" s="1" t="s">
        <v>303</v>
      </c>
    </row>
    <row r="76" spans="1:2" x14ac:dyDescent="0.4">
      <c r="A76" t="s">
        <v>121</v>
      </c>
      <c r="B76" t="s">
        <v>305</v>
      </c>
    </row>
    <row r="77" spans="1:2" x14ac:dyDescent="0.4">
      <c r="A77" s="7" t="s">
        <v>209</v>
      </c>
      <c r="B77" t="s">
        <v>208</v>
      </c>
    </row>
    <row r="79" spans="1:2" x14ac:dyDescent="0.4">
      <c r="A79" t="s">
        <v>278</v>
      </c>
    </row>
    <row r="80" spans="1:2" x14ac:dyDescent="0.4">
      <c r="A80" t="s">
        <v>279</v>
      </c>
    </row>
    <row r="81" spans="1:3" x14ac:dyDescent="0.4">
      <c r="A81" s="7" t="s">
        <v>280</v>
      </c>
      <c r="B81" t="s">
        <v>210</v>
      </c>
    </row>
    <row r="83" spans="1:3" x14ac:dyDescent="0.4">
      <c r="A83" t="s">
        <v>211</v>
      </c>
    </row>
    <row r="84" spans="1:3" x14ac:dyDescent="0.4">
      <c r="A84" t="s">
        <v>122</v>
      </c>
    </row>
    <row r="85" spans="1:3" x14ac:dyDescent="0.4">
      <c r="A85" s="7" t="s">
        <v>281</v>
      </c>
    </row>
    <row r="87" spans="1:3" x14ac:dyDescent="0.4">
      <c r="A87" t="s">
        <v>181</v>
      </c>
    </row>
    <row r="88" spans="1:3" ht="37.5" x14ac:dyDescent="0.4">
      <c r="A88" s="9" t="s">
        <v>324</v>
      </c>
      <c r="B88" t="s">
        <v>317</v>
      </c>
      <c r="C88" t="s">
        <v>318</v>
      </c>
    </row>
    <row r="90" spans="1:3" ht="37.5" x14ac:dyDescent="0.4">
      <c r="A90" s="8" t="s">
        <v>323</v>
      </c>
      <c r="B90" t="s">
        <v>319</v>
      </c>
    </row>
    <row r="91" spans="1:3" x14ac:dyDescent="0.4">
      <c r="A91" s="13" t="s">
        <v>321</v>
      </c>
    </row>
    <row r="92" spans="1:3" x14ac:dyDescent="0.4">
      <c r="A92" s="12" t="s">
        <v>320</v>
      </c>
      <c r="B92" t="s">
        <v>322</v>
      </c>
    </row>
    <row r="93" spans="1:3" x14ac:dyDescent="0.4">
      <c r="A93" s="12"/>
    </row>
    <row r="94" spans="1:3" x14ac:dyDescent="0.4">
      <c r="A94" t="s">
        <v>89</v>
      </c>
    </row>
    <row r="95" spans="1:3" x14ac:dyDescent="0.4">
      <c r="A95" t="s">
        <v>282</v>
      </c>
    </row>
    <row r="96" spans="1:3" x14ac:dyDescent="0.4">
      <c r="A96" t="s">
        <v>283</v>
      </c>
    </row>
    <row r="97" spans="1:2" x14ac:dyDescent="0.4">
      <c r="A97" s="7" t="s">
        <v>213</v>
      </c>
      <c r="B97" t="s">
        <v>212</v>
      </c>
    </row>
    <row r="99" spans="1:2" x14ac:dyDescent="0.4">
      <c r="A99" t="s">
        <v>284</v>
      </c>
    </row>
    <row r="100" spans="1:2" x14ac:dyDescent="0.4">
      <c r="A100" t="s">
        <v>285</v>
      </c>
    </row>
    <row r="101" spans="1:2" x14ac:dyDescent="0.4">
      <c r="A101" s="7" t="s">
        <v>286</v>
      </c>
      <c r="B101" t="s">
        <v>212</v>
      </c>
    </row>
    <row r="103" spans="1:2" x14ac:dyDescent="0.4">
      <c r="A103" t="s">
        <v>291</v>
      </c>
    </row>
    <row r="104" spans="1:2" x14ac:dyDescent="0.4">
      <c r="A104" t="s">
        <v>292</v>
      </c>
    </row>
    <row r="105" spans="1:2" x14ac:dyDescent="0.4">
      <c r="A105" s="7" t="s">
        <v>287</v>
      </c>
      <c r="B105" t="s">
        <v>306</v>
      </c>
    </row>
    <row r="107" spans="1:2" x14ac:dyDescent="0.4">
      <c r="A107" t="s">
        <v>289</v>
      </c>
    </row>
    <row r="108" spans="1:2" x14ac:dyDescent="0.4">
      <c r="A108" t="s">
        <v>290</v>
      </c>
      <c r="B108" s="11" t="s">
        <v>307</v>
      </c>
    </row>
    <row r="109" spans="1:2" x14ac:dyDescent="0.4">
      <c r="A109" s="7" t="s">
        <v>288</v>
      </c>
      <c r="B109" t="s">
        <v>212</v>
      </c>
    </row>
    <row r="111" spans="1:2" x14ac:dyDescent="0.4">
      <c r="A111" t="s">
        <v>293</v>
      </c>
    </row>
    <row r="112" spans="1:2" x14ac:dyDescent="0.4">
      <c r="A112" t="s">
        <v>294</v>
      </c>
    </row>
    <row r="113" spans="1:2" x14ac:dyDescent="0.4">
      <c r="A113" s="7" t="s">
        <v>295</v>
      </c>
      <c r="B113" t="s">
        <v>212</v>
      </c>
    </row>
    <row r="114" spans="1:2" x14ac:dyDescent="0.4">
      <c r="A114" t="s">
        <v>312</v>
      </c>
      <c r="B114" t="s">
        <v>311</v>
      </c>
    </row>
    <row r="116" spans="1:2" x14ac:dyDescent="0.4">
      <c r="A116" t="s">
        <v>308</v>
      </c>
    </row>
    <row r="117" spans="1:2" x14ac:dyDescent="0.4">
      <c r="A117" t="s">
        <v>309</v>
      </c>
    </row>
    <row r="118" spans="1:2" x14ac:dyDescent="0.4">
      <c r="A118" s="7" t="s">
        <v>296</v>
      </c>
      <c r="B118" t="s">
        <v>212</v>
      </c>
    </row>
    <row r="119" spans="1:2" x14ac:dyDescent="0.4">
      <c r="A119" s="7" t="s">
        <v>310</v>
      </c>
      <c r="B119" t="s">
        <v>236</v>
      </c>
    </row>
    <row r="120" spans="1:2" x14ac:dyDescent="0.4">
      <c r="A120" t="s">
        <v>313</v>
      </c>
      <c r="B120" t="s">
        <v>311</v>
      </c>
    </row>
    <row r="122" spans="1:2" x14ac:dyDescent="0.4">
      <c r="A122" t="s">
        <v>28</v>
      </c>
    </row>
    <row r="123" spans="1:2" x14ac:dyDescent="0.4">
      <c r="A123" t="s">
        <v>214</v>
      </c>
    </row>
    <row r="124" spans="1:2" x14ac:dyDescent="0.4">
      <c r="A124" s="7" t="s">
        <v>297</v>
      </c>
      <c r="B124" t="s">
        <v>210</v>
      </c>
    </row>
    <row r="126" spans="1:2" x14ac:dyDescent="0.4">
      <c r="A126" s="1" t="s">
        <v>218</v>
      </c>
      <c r="B126" t="s">
        <v>216</v>
      </c>
    </row>
    <row r="127" spans="1:2" x14ac:dyDescent="0.4">
      <c r="A127" s="1" t="s">
        <v>217</v>
      </c>
    </row>
    <row r="128" spans="1:2" x14ac:dyDescent="0.4">
      <c r="A128" s="1" t="s">
        <v>315</v>
      </c>
      <c r="B128" t="s">
        <v>316</v>
      </c>
    </row>
    <row r="129" spans="1:2" x14ac:dyDescent="0.4">
      <c r="A129" s="7" t="s">
        <v>215</v>
      </c>
      <c r="B129" t="s">
        <v>210</v>
      </c>
    </row>
    <row r="130" spans="1:2" x14ac:dyDescent="0.4">
      <c r="A130" s="7" t="s">
        <v>314</v>
      </c>
      <c r="B130" t="s">
        <v>236</v>
      </c>
    </row>
    <row r="132" spans="1:2" x14ac:dyDescent="0.4">
      <c r="A132" t="s">
        <v>30</v>
      </c>
    </row>
    <row r="133" spans="1:2" x14ac:dyDescent="0.4">
      <c r="A133" t="s">
        <v>219</v>
      </c>
    </row>
    <row r="136" spans="1:2" x14ac:dyDescent="0.4">
      <c r="A136" s="1" t="s">
        <v>123</v>
      </c>
      <c r="B136" t="s">
        <v>182</v>
      </c>
    </row>
    <row r="137" spans="1:2" x14ac:dyDescent="0.4">
      <c r="A137" s="4" t="s">
        <v>124</v>
      </c>
    </row>
    <row r="140" spans="1:2" x14ac:dyDescent="0.4">
      <c r="A140" s="1" t="s">
        <v>126</v>
      </c>
    </row>
    <row r="141" spans="1:2" x14ac:dyDescent="0.4">
      <c r="A141" s="1" t="s">
        <v>125</v>
      </c>
    </row>
    <row r="143" spans="1:2" x14ac:dyDescent="0.4">
      <c r="A143" s="2" t="s">
        <v>90</v>
      </c>
    </row>
    <row r="144" spans="1:2" x14ac:dyDescent="0.4">
      <c r="A144" s="1" t="s">
        <v>325</v>
      </c>
    </row>
    <row r="147" spans="1:2" x14ac:dyDescent="0.4">
      <c r="A147" t="s">
        <v>91</v>
      </c>
    </row>
    <row r="149" spans="1:2" x14ac:dyDescent="0.4">
      <c r="A149" t="s">
        <v>127</v>
      </c>
    </row>
    <row r="150" spans="1:2" x14ac:dyDescent="0.4">
      <c r="A150" t="s">
        <v>128</v>
      </c>
    </row>
    <row r="151" spans="1:2" x14ac:dyDescent="0.4">
      <c r="A151" s="7" t="s">
        <v>298</v>
      </c>
      <c r="B151" t="s">
        <v>208</v>
      </c>
    </row>
    <row r="153" spans="1:2" x14ac:dyDescent="0.4">
      <c r="A153" t="s">
        <v>227</v>
      </c>
    </row>
    <row r="154" spans="1:2" x14ac:dyDescent="0.4">
      <c r="A154" t="s">
        <v>220</v>
      </c>
    </row>
    <row r="155" spans="1:2" x14ac:dyDescent="0.4">
      <c r="A155" s="7" t="s">
        <v>228</v>
      </c>
      <c r="B155" t="s">
        <v>221</v>
      </c>
    </row>
    <row r="157" spans="1:2" x14ac:dyDescent="0.4">
      <c r="A157" s="1" t="s">
        <v>225</v>
      </c>
    </row>
    <row r="158" spans="1:2" x14ac:dyDescent="0.4">
      <c r="A158" t="s">
        <v>226</v>
      </c>
    </row>
    <row r="159" spans="1:2" x14ac:dyDescent="0.4">
      <c r="A159" s="7" t="s">
        <v>223</v>
      </c>
      <c r="B159" t="s">
        <v>222</v>
      </c>
    </row>
    <row r="160" spans="1:2" x14ac:dyDescent="0.4">
      <c r="A160" s="7" t="s">
        <v>224</v>
      </c>
      <c r="B160" t="s">
        <v>222</v>
      </c>
    </row>
    <row r="162" spans="1:2" x14ac:dyDescent="0.4">
      <c r="A162" t="s">
        <v>230</v>
      </c>
    </row>
    <row r="163" spans="1:2" x14ac:dyDescent="0.4">
      <c r="A163" t="s">
        <v>231</v>
      </c>
    </row>
    <row r="164" spans="1:2" x14ac:dyDescent="0.4">
      <c r="A164" s="7" t="s">
        <v>229</v>
      </c>
      <c r="B164" t="s">
        <v>222</v>
      </c>
    </row>
    <row r="166" spans="1:2" x14ac:dyDescent="0.4">
      <c r="A166" t="s">
        <v>232</v>
      </c>
    </row>
    <row r="167" spans="1:2" x14ac:dyDescent="0.4">
      <c r="A167" t="s">
        <v>92</v>
      </c>
    </row>
    <row r="170" spans="1:2" x14ac:dyDescent="0.4">
      <c r="A170" t="s">
        <v>129</v>
      </c>
    </row>
    <row r="171" spans="1:2" x14ac:dyDescent="0.4">
      <c r="A171" t="s">
        <v>233</v>
      </c>
    </row>
    <row r="174" spans="1:2" x14ac:dyDescent="0.4">
      <c r="A174" s="1" t="s">
        <v>130</v>
      </c>
    </row>
    <row r="175" spans="1:2" x14ac:dyDescent="0.4">
      <c r="A175" t="s">
        <v>234</v>
      </c>
    </row>
    <row r="176" spans="1:2" x14ac:dyDescent="0.4">
      <c r="A176" s="7" t="s">
        <v>235</v>
      </c>
      <c r="B176" t="s">
        <v>236</v>
      </c>
    </row>
    <row r="178" spans="1:1" x14ac:dyDescent="0.4">
      <c r="A178" t="s">
        <v>131</v>
      </c>
    </row>
    <row r="179" spans="1:1" x14ac:dyDescent="0.4">
      <c r="A179" t="s">
        <v>93</v>
      </c>
    </row>
    <row r="182" spans="1:1" x14ac:dyDescent="0.4">
      <c r="A182" s="1" t="s">
        <v>132</v>
      </c>
    </row>
    <row r="183" spans="1:1" x14ac:dyDescent="0.4">
      <c r="A183" t="s">
        <v>237</v>
      </c>
    </row>
    <row r="186" spans="1:1" x14ac:dyDescent="0.4">
      <c r="A186" t="s">
        <v>133</v>
      </c>
    </row>
    <row r="187" spans="1:1" x14ac:dyDescent="0.4">
      <c r="A187" t="s">
        <v>238</v>
      </c>
    </row>
    <row r="190" spans="1:1" x14ac:dyDescent="0.4">
      <c r="A190" t="s">
        <v>43</v>
      </c>
    </row>
    <row r="191" spans="1:1" x14ac:dyDescent="0.4">
      <c r="A191" t="s">
        <v>94</v>
      </c>
    </row>
    <row r="194" spans="1:1" x14ac:dyDescent="0.4">
      <c r="A194" t="s">
        <v>44</v>
      </c>
    </row>
    <row r="195" spans="1:1" x14ac:dyDescent="0.4">
      <c r="A195" t="s">
        <v>95</v>
      </c>
    </row>
    <row r="198" spans="1:1" x14ac:dyDescent="0.4">
      <c r="A198" t="s">
        <v>45</v>
      </c>
    </row>
    <row r="199" spans="1:1" x14ac:dyDescent="0.4">
      <c r="A199" t="s">
        <v>134</v>
      </c>
    </row>
    <row r="202" spans="1:1" x14ac:dyDescent="0.4">
      <c r="A202" t="s">
        <v>135</v>
      </c>
    </row>
    <row r="203" spans="1:1" x14ac:dyDescent="0.4">
      <c r="A203" t="s">
        <v>96</v>
      </c>
    </row>
    <row r="204" spans="1:1" x14ac:dyDescent="0.4">
      <c r="A204" t="s">
        <v>136</v>
      </c>
    </row>
    <row r="206" spans="1:1" x14ac:dyDescent="0.4">
      <c r="A206" t="s">
        <v>137</v>
      </c>
    </row>
    <row r="207" spans="1:1" x14ac:dyDescent="0.4">
      <c r="A207" t="s">
        <v>97</v>
      </c>
    </row>
    <row r="210" spans="1:2" x14ac:dyDescent="0.4">
      <c r="A210" t="s">
        <v>98</v>
      </c>
    </row>
    <row r="212" spans="1:2" x14ac:dyDescent="0.4">
      <c r="A212" t="s">
        <v>138</v>
      </c>
    </row>
    <row r="213" spans="1:2" x14ac:dyDescent="0.4">
      <c r="A213" t="s">
        <v>139</v>
      </c>
    </row>
    <row r="214" spans="1:2" x14ac:dyDescent="0.4">
      <c r="A214" s="7" t="s">
        <v>239</v>
      </c>
      <c r="B214" t="s">
        <v>208</v>
      </c>
    </row>
    <row r="216" spans="1:2" x14ac:dyDescent="0.4">
      <c r="A216" t="s">
        <v>49</v>
      </c>
    </row>
    <row r="217" spans="1:2" x14ac:dyDescent="0.4">
      <c r="A217" t="s">
        <v>240</v>
      </c>
    </row>
    <row r="218" spans="1:2" x14ac:dyDescent="0.4">
      <c r="A218" s="7" t="s">
        <v>241</v>
      </c>
      <c r="B218" t="s">
        <v>221</v>
      </c>
    </row>
    <row r="220" spans="1:2" ht="37.5" x14ac:dyDescent="0.4">
      <c r="A220" s="8" t="s">
        <v>242</v>
      </c>
    </row>
    <row r="221" spans="1:2" ht="37.5" x14ac:dyDescent="0.4">
      <c r="A221" s="8" t="s">
        <v>243</v>
      </c>
    </row>
    <row r="222" spans="1:2" ht="37.5" x14ac:dyDescent="0.4">
      <c r="A222" s="10" t="s">
        <v>244</v>
      </c>
      <c r="B222" t="s">
        <v>222</v>
      </c>
    </row>
    <row r="224" spans="1:2" x14ac:dyDescent="0.4">
      <c r="A224" t="s">
        <v>51</v>
      </c>
    </row>
    <row r="225" spans="1:2" x14ac:dyDescent="0.4">
      <c r="A225" t="s">
        <v>99</v>
      </c>
    </row>
    <row r="228" spans="1:2" x14ac:dyDescent="0.4">
      <c r="A228" t="s">
        <v>141</v>
      </c>
    </row>
    <row r="229" spans="1:2" x14ac:dyDescent="0.4">
      <c r="A229" t="s">
        <v>140</v>
      </c>
    </row>
    <row r="232" spans="1:2" x14ac:dyDescent="0.4">
      <c r="A232" t="s">
        <v>100</v>
      </c>
    </row>
    <row r="234" spans="1:2" x14ac:dyDescent="0.4">
      <c r="A234" t="s">
        <v>246</v>
      </c>
    </row>
    <row r="235" spans="1:2" x14ac:dyDescent="0.4">
      <c r="A235" t="s">
        <v>247</v>
      </c>
    </row>
    <row r="236" spans="1:2" x14ac:dyDescent="0.4">
      <c r="A236" s="7" t="s">
        <v>245</v>
      </c>
      <c r="B236" t="s">
        <v>212</v>
      </c>
    </row>
    <row r="238" spans="1:2" x14ac:dyDescent="0.4">
      <c r="A238" t="s">
        <v>143</v>
      </c>
    </row>
    <row r="239" spans="1:2" x14ac:dyDescent="0.4">
      <c r="A239" t="s">
        <v>142</v>
      </c>
    </row>
    <row r="240" spans="1:2" x14ac:dyDescent="0.4">
      <c r="A240" s="7" t="s">
        <v>249</v>
      </c>
      <c r="B240" t="s">
        <v>210</v>
      </c>
    </row>
    <row r="241" spans="1:2" x14ac:dyDescent="0.4">
      <c r="A241" s="7" t="s">
        <v>248</v>
      </c>
      <c r="B241" t="s">
        <v>326</v>
      </c>
    </row>
    <row r="243" spans="1:2" x14ac:dyDescent="0.4">
      <c r="A243" t="s">
        <v>55</v>
      </c>
    </row>
    <row r="244" spans="1:2" x14ac:dyDescent="0.4">
      <c r="A244" t="s">
        <v>144</v>
      </c>
    </row>
    <row r="245" spans="1:2" x14ac:dyDescent="0.4">
      <c r="A245" s="7" t="s">
        <v>250</v>
      </c>
      <c r="B245" t="s">
        <v>210</v>
      </c>
    </row>
    <row r="247" spans="1:2" x14ac:dyDescent="0.4">
      <c r="A247" t="s">
        <v>145</v>
      </c>
    </row>
    <row r="248" spans="1:2" x14ac:dyDescent="0.4">
      <c r="A248" s="3" t="s">
        <v>146</v>
      </c>
    </row>
    <row r="251" spans="1:2" x14ac:dyDescent="0.4">
      <c r="A251" t="s">
        <v>147</v>
      </c>
    </row>
    <row r="252" spans="1:2" x14ac:dyDescent="0.4">
      <c r="A252" t="s">
        <v>148</v>
      </c>
    </row>
    <row r="255" spans="1:2" x14ac:dyDescent="0.4">
      <c r="A255" t="s">
        <v>58</v>
      </c>
    </row>
    <row r="256" spans="1:2" x14ac:dyDescent="0.4">
      <c r="A256" t="s">
        <v>149</v>
      </c>
    </row>
    <row r="259" spans="1:2" x14ac:dyDescent="0.4">
      <c r="A259" t="s">
        <v>59</v>
      </c>
    </row>
    <row r="260" spans="1:2" x14ac:dyDescent="0.4">
      <c r="A260" t="s">
        <v>150</v>
      </c>
    </row>
    <row r="263" spans="1:2" x14ac:dyDescent="0.4">
      <c r="A263" t="s">
        <v>184</v>
      </c>
      <c r="B263" t="s">
        <v>183</v>
      </c>
    </row>
    <row r="264" spans="1:2" x14ac:dyDescent="0.4">
      <c r="A264" t="s">
        <v>185</v>
      </c>
    </row>
    <row r="267" spans="1:2" x14ac:dyDescent="0.4">
      <c r="A267" t="s">
        <v>101</v>
      </c>
    </row>
    <row r="269" spans="1:2" x14ac:dyDescent="0.4">
      <c r="A269" t="s">
        <v>61</v>
      </c>
    </row>
    <row r="270" spans="1:2" x14ac:dyDescent="0.4">
      <c r="A270" t="s">
        <v>151</v>
      </c>
    </row>
    <row r="271" spans="1:2" x14ac:dyDescent="0.4">
      <c r="A271" s="7" t="s">
        <v>269</v>
      </c>
      <c r="B271" t="s">
        <v>208</v>
      </c>
    </row>
    <row r="274" spans="1:2" x14ac:dyDescent="0.4">
      <c r="A274" t="s">
        <v>271</v>
      </c>
    </row>
    <row r="275" spans="1:2" x14ac:dyDescent="0.4">
      <c r="A275" s="4" t="s">
        <v>270</v>
      </c>
    </row>
    <row r="276" spans="1:2" x14ac:dyDescent="0.4">
      <c r="A276" s="7" t="s">
        <v>251</v>
      </c>
      <c r="B276" t="s">
        <v>208</v>
      </c>
    </row>
    <row r="277" spans="1:2" x14ac:dyDescent="0.4">
      <c r="A277" s="7" t="s">
        <v>272</v>
      </c>
      <c r="B277" t="s">
        <v>221</v>
      </c>
    </row>
    <row r="280" spans="1:2" x14ac:dyDescent="0.4">
      <c r="A280" t="s">
        <v>63</v>
      </c>
    </row>
    <row r="281" spans="1:2" x14ac:dyDescent="0.4">
      <c r="A281" t="s">
        <v>152</v>
      </c>
    </row>
    <row r="284" spans="1:2" x14ac:dyDescent="0.4">
      <c r="A284" t="s">
        <v>64</v>
      </c>
    </row>
    <row r="285" spans="1:2" x14ac:dyDescent="0.4">
      <c r="A285" t="s">
        <v>102</v>
      </c>
    </row>
    <row r="288" spans="1:2" x14ac:dyDescent="0.4">
      <c r="A288" t="s">
        <v>153</v>
      </c>
    </row>
    <row r="289" spans="1:1" x14ac:dyDescent="0.4">
      <c r="A289" t="s">
        <v>103</v>
      </c>
    </row>
    <row r="292" spans="1:1" x14ac:dyDescent="0.4">
      <c r="A292" t="s">
        <v>154</v>
      </c>
    </row>
    <row r="293" spans="1:1" x14ac:dyDescent="0.4">
      <c r="A293" t="s">
        <v>104</v>
      </c>
    </row>
    <row r="296" spans="1:1" x14ac:dyDescent="0.4">
      <c r="A296" t="s">
        <v>155</v>
      </c>
    </row>
    <row r="297" spans="1:1" x14ac:dyDescent="0.4">
      <c r="A297" t="s">
        <v>105</v>
      </c>
    </row>
    <row r="300" spans="1:1" x14ac:dyDescent="0.4">
      <c r="A300" s="1" t="s">
        <v>187</v>
      </c>
    </row>
    <row r="301" spans="1:1" x14ac:dyDescent="0.4">
      <c r="A301" t="s">
        <v>188</v>
      </c>
    </row>
    <row r="303" spans="1:1" x14ac:dyDescent="0.4">
      <c r="A303" t="s">
        <v>186</v>
      </c>
    </row>
    <row r="305" spans="1:2" x14ac:dyDescent="0.4">
      <c r="A305" t="s">
        <v>156</v>
      </c>
    </row>
    <row r="306" spans="1:2" x14ac:dyDescent="0.4">
      <c r="A306" t="s">
        <v>106</v>
      </c>
    </row>
    <row r="309" spans="1:2" x14ac:dyDescent="0.4">
      <c r="A309" t="s">
        <v>157</v>
      </c>
    </row>
    <row r="310" spans="1:2" x14ac:dyDescent="0.4">
      <c r="A310" t="s">
        <v>107</v>
      </c>
    </row>
    <row r="313" spans="1:2" x14ac:dyDescent="0.4">
      <c r="A313" s="5" t="s">
        <v>252</v>
      </c>
    </row>
    <row r="314" spans="1:2" x14ac:dyDescent="0.4">
      <c r="A314" t="s">
        <v>90</v>
      </c>
    </row>
    <row r="315" spans="1:2" x14ac:dyDescent="0.4">
      <c r="A315" s="7" t="s">
        <v>253</v>
      </c>
      <c r="B315" t="s">
        <v>221</v>
      </c>
    </row>
    <row r="317" spans="1:2" x14ac:dyDescent="0.4">
      <c r="A317" t="s">
        <v>158</v>
      </c>
    </row>
    <row r="318" spans="1:2" x14ac:dyDescent="0.4">
      <c r="A318" s="3" t="s">
        <v>159</v>
      </c>
    </row>
    <row r="321" spans="1:2" x14ac:dyDescent="0.4">
      <c r="A321" t="s">
        <v>108</v>
      </c>
    </row>
    <row r="323" spans="1:2" x14ac:dyDescent="0.4">
      <c r="A323" t="s">
        <v>256</v>
      </c>
    </row>
    <row r="324" spans="1:2" x14ac:dyDescent="0.4">
      <c r="A324" s="1" t="s">
        <v>255</v>
      </c>
    </row>
    <row r="325" spans="1:2" x14ac:dyDescent="0.4">
      <c r="A325" s="7" t="s">
        <v>254</v>
      </c>
      <c r="B325" t="s">
        <v>208</v>
      </c>
    </row>
    <row r="327" spans="1:2" x14ac:dyDescent="0.4">
      <c r="A327" t="s">
        <v>75</v>
      </c>
    </row>
    <row r="328" spans="1:2" x14ac:dyDescent="0.4">
      <c r="A328" t="s">
        <v>257</v>
      </c>
    </row>
    <row r="329" spans="1:2" x14ac:dyDescent="0.4">
      <c r="A329" s="7" t="s">
        <v>258</v>
      </c>
      <c r="B329" t="s">
        <v>208</v>
      </c>
    </row>
    <row r="331" spans="1:2" x14ac:dyDescent="0.4">
      <c r="A331" s="4" t="s">
        <v>273</v>
      </c>
    </row>
    <row r="332" spans="1:2" x14ac:dyDescent="0.4">
      <c r="A332" t="s">
        <v>274</v>
      </c>
    </row>
    <row r="333" spans="1:2" x14ac:dyDescent="0.4">
      <c r="A333" s="7" t="s">
        <v>259</v>
      </c>
      <c r="B333" t="s">
        <v>221</v>
      </c>
    </row>
    <row r="335" spans="1:2" x14ac:dyDescent="0.4">
      <c r="A335" t="s">
        <v>160</v>
      </c>
    </row>
    <row r="336" spans="1:2" x14ac:dyDescent="0.4">
      <c r="A336" t="s">
        <v>164</v>
      </c>
    </row>
    <row r="338" spans="1:2" x14ac:dyDescent="0.4">
      <c r="A338" t="s">
        <v>161</v>
      </c>
    </row>
    <row r="339" spans="1:2" x14ac:dyDescent="0.4">
      <c r="A339" t="s">
        <v>267</v>
      </c>
      <c r="B339" t="s">
        <v>268</v>
      </c>
    </row>
    <row r="340" spans="1:2" x14ac:dyDescent="0.4">
      <c r="A340" s="2"/>
    </row>
    <row r="342" spans="1:2" x14ac:dyDescent="0.4">
      <c r="A342" t="s">
        <v>162</v>
      </c>
    </row>
    <row r="343" spans="1:2" x14ac:dyDescent="0.4">
      <c r="A343" t="s">
        <v>163</v>
      </c>
    </row>
    <row r="345" spans="1:2" x14ac:dyDescent="0.4">
      <c r="A345" s="5" t="s">
        <v>260</v>
      </c>
    </row>
    <row r="346" spans="1:2" x14ac:dyDescent="0.4">
      <c r="A346" t="s">
        <v>90</v>
      </c>
    </row>
    <row r="347" spans="1:2" x14ac:dyDescent="0.4">
      <c r="A347" s="7" t="s">
        <v>261</v>
      </c>
      <c r="B347" t="s">
        <v>221</v>
      </c>
    </row>
    <row r="349" spans="1:2" x14ac:dyDescent="0.4">
      <c r="A349" t="s">
        <v>165</v>
      </c>
    </row>
    <row r="350" spans="1:2" x14ac:dyDescent="0.4">
      <c r="A350" s="3" t="s">
        <v>166</v>
      </c>
    </row>
    <row r="354" spans="1:2" x14ac:dyDescent="0.4">
      <c r="A354" t="s">
        <v>109</v>
      </c>
    </row>
    <row r="356" spans="1:2" x14ac:dyDescent="0.4">
      <c r="A356" t="s">
        <v>80</v>
      </c>
    </row>
    <row r="357" spans="1:2" x14ac:dyDescent="0.4">
      <c r="A357" t="s">
        <v>167</v>
      </c>
    </row>
    <row r="358" spans="1:2" x14ac:dyDescent="0.4">
      <c r="A358" s="7" t="s">
        <v>262</v>
      </c>
      <c r="B358" t="s">
        <v>208</v>
      </c>
    </row>
    <row r="359" spans="1:2" x14ac:dyDescent="0.4">
      <c r="A359" s="7" t="s">
        <v>266</v>
      </c>
      <c r="B359" t="s">
        <v>221</v>
      </c>
    </row>
    <row r="361" spans="1:2" x14ac:dyDescent="0.4">
      <c r="A361" t="s">
        <v>81</v>
      </c>
    </row>
    <row r="362" spans="1:2" x14ac:dyDescent="0.4">
      <c r="A362" t="s">
        <v>110</v>
      </c>
    </row>
    <row r="363" spans="1:2" x14ac:dyDescent="0.4">
      <c r="A363" s="7" t="s">
        <v>265</v>
      </c>
      <c r="B363" t="s">
        <v>236</v>
      </c>
    </row>
    <row r="365" spans="1:2" x14ac:dyDescent="0.4">
      <c r="A365" t="s">
        <v>169</v>
      </c>
    </row>
    <row r="366" spans="1:2" x14ac:dyDescent="0.4">
      <c r="A366" t="s">
        <v>168</v>
      </c>
    </row>
    <row r="369" spans="1:2" x14ac:dyDescent="0.4">
      <c r="A369" t="s">
        <v>83</v>
      </c>
    </row>
    <row r="370" spans="1:2" x14ac:dyDescent="0.4">
      <c r="A370" t="s">
        <v>263</v>
      </c>
      <c r="B370" t="s">
        <v>264</v>
      </c>
    </row>
    <row r="372" spans="1:2" x14ac:dyDescent="0.4">
      <c r="A372" t="s">
        <v>170</v>
      </c>
    </row>
    <row r="373" spans="1:2" x14ac:dyDescent="0.4">
      <c r="A373" s="3" t="s">
        <v>171</v>
      </c>
    </row>
  </sheetData>
  <phoneticPr fontId="2"/>
  <hyperlinks>
    <hyperlink ref="A92" r:id="rId1" location="?c=0&amp;m=0&amp;s=0&amp;cv=186&amp;r=0&amp;xywh=-1734%2C562%2C10692%2C2599" xr:uid="{DB3B780F-33B8-4915-8DE2-AE3E02C455FF}"/>
    <hyperlink ref="A91" r:id="rId2" xr:uid="{DCDFE7F5-ED38-420A-8765-BF6CEFA437FD}"/>
  </hyperlinks>
  <pageMargins left="0.7" right="0.7" top="0.75" bottom="0.75" header="0.3" footer="0.3"/>
  <pageSetup paperSize="9" orientation="portrait" horizontalDpi="4294967293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岡本一抱　内経奇経八脈詳解 と 経穴密語集</vt:lpstr>
      <vt:lpstr>上は『十四経発揮』下は『聖済総録』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2024-05-07T12:14:10Z</dcterms:created>
  <dcterms:modified xsi:type="dcterms:W3CDTF">2024-11-17T10:48:24Z</dcterms:modified>
</cp:coreProperties>
</file>