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素問　霊枢　関連　データベースその1\"/>
    </mc:Choice>
  </mc:AlternateContent>
  <xr:revisionPtr revIDLastSave="0" documentId="13_ncr:1_{9614A3E1-CBAF-4168-9B49-AF87C7D20B22}" xr6:coauthVersionLast="47" xr6:coauthVersionMax="47" xr10:uidLastSave="{00000000-0000-0000-0000-000000000000}"/>
  <bookViews>
    <workbookView xWindow="-120" yWindow="-120" windowWidth="29040" windowHeight="15840" xr2:uid="{CDC1A604-292C-4028-81C1-D8A26B0F6C85}"/>
  </bookViews>
  <sheets>
    <sheet name="data" sheetId="1" r:id="rId1"/>
    <sheet name="not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8" i="1" l="1"/>
  <c r="I87" i="1"/>
  <c r="I86" i="1"/>
  <c r="I85" i="1"/>
  <c r="I84" i="1"/>
  <c r="I83" i="1"/>
  <c r="I82" i="1"/>
  <c r="I81" i="1"/>
  <c r="I80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3" i="1"/>
  <c r="I2" i="1"/>
  <c r="G2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81" i="1"/>
  <c r="G82" i="1"/>
  <c r="G83" i="1"/>
  <c r="G84" i="1"/>
  <c r="G85" i="1"/>
  <c r="G86" i="1"/>
  <c r="G87" i="1"/>
  <c r="G89" i="1"/>
  <c r="G90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81" i="1"/>
  <c r="C82" i="1"/>
  <c r="C83" i="1"/>
  <c r="C84" i="1"/>
  <c r="C85" i="1"/>
  <c r="C86" i="1"/>
  <c r="C87" i="1"/>
  <c r="C88" i="1"/>
  <c r="E2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81" i="1"/>
  <c r="E82" i="1"/>
  <c r="E83" i="1"/>
  <c r="E84" i="1"/>
  <c r="E85" i="1"/>
  <c r="E86" i="1"/>
  <c r="E87" i="1"/>
</calcChain>
</file>

<file path=xl/sharedStrings.xml><?xml version="1.0" encoding="utf-8"?>
<sst xmlns="http://schemas.openxmlformats.org/spreadsheetml/2006/main" count="841" uniqueCount="505">
  <si>
    <t>序</t>
    <rPh sb="0" eb="1">
      <t>ジョ</t>
    </rPh>
    <phoneticPr fontId="1"/>
  </si>
  <si>
    <t>◆上古天真論篇第一</t>
  </si>
  <si>
    <t>◆四気調神大論篇第二</t>
  </si>
  <si>
    <t>◆生気通天論篇第三</t>
  </si>
  <si>
    <t>◆金匱真言論篇第四</t>
  </si>
  <si>
    <t>◆陰陽応象大論篇第五</t>
  </si>
  <si>
    <t>◆陰陽離合論篇第六</t>
  </si>
  <si>
    <t>◆陰陽別論篇第七</t>
  </si>
  <si>
    <t>◆霊蘭秘典論篇第八</t>
  </si>
  <si>
    <t>◆六節蔵象論篇第九</t>
  </si>
  <si>
    <t>◆五蔵生成論篇第十</t>
  </si>
  <si>
    <t>◆五蔵別論篇第十一</t>
  </si>
  <si>
    <t>◆異法方宜論篇第十二</t>
  </si>
  <si>
    <t>◆移精変気論篇第十三</t>
  </si>
  <si>
    <t>◆湯液醪醴論篇第十四</t>
  </si>
  <si>
    <t>◆玉版論要篇第十五</t>
  </si>
  <si>
    <t>◆診要経終論篇第十六</t>
  </si>
  <si>
    <t>◆脈要精微論篇第十七</t>
  </si>
  <si>
    <t>◆平人気象論篇第十八</t>
  </si>
  <si>
    <t>◆玉機真蔵論篇第十九</t>
  </si>
  <si>
    <t>◆三部九候論篇第二十</t>
  </si>
  <si>
    <t>◆経脈別論篇第二十一</t>
  </si>
  <si>
    <t>◆蔵気法時論篇第二十二</t>
  </si>
  <si>
    <t>◆宣明五気篇第二十三</t>
  </si>
  <si>
    <t>◆血気形志篇第二十四</t>
  </si>
  <si>
    <t>◆宝命全形論篇第二十五</t>
  </si>
  <si>
    <t>◆八正神明論篇第二十六</t>
  </si>
  <si>
    <t>◆離合真邪論篇第二十七</t>
  </si>
  <si>
    <t>◆通評虚実論篇第二十八</t>
  </si>
  <si>
    <t>◆太陰陽明論篇第二十九</t>
  </si>
  <si>
    <t>◆陽明脈解篇第三十</t>
  </si>
  <si>
    <t>◆熱論篇第三十一</t>
  </si>
  <si>
    <t>◆刺熱篇第三十二</t>
  </si>
  <si>
    <t>◆評熱病論篇第三十三</t>
  </si>
  <si>
    <t>◆逆調論篇第三十四</t>
  </si>
  <si>
    <t>◆瘧論篇第三十五</t>
  </si>
  <si>
    <t>◆刺瘧篇第三十六</t>
  </si>
  <si>
    <t>◆気厥論篇第三十七</t>
  </si>
  <si>
    <t>◆欬論篇第三十八</t>
  </si>
  <si>
    <t>◆挙痛論篇第三十九</t>
  </si>
  <si>
    <t>◆腹中論篇第四十</t>
  </si>
  <si>
    <t>◆刺腰痛篇第四十一</t>
  </si>
  <si>
    <t>◆風論篇第四十二</t>
  </si>
  <si>
    <t>◆痺論篇第四十三</t>
  </si>
  <si>
    <t>◆痿論篇第四十四</t>
  </si>
  <si>
    <t>◆厥論篇第四十五</t>
  </si>
  <si>
    <t>◆病能論篇第四十六</t>
  </si>
  <si>
    <t>◆奇病論篇第四十七</t>
  </si>
  <si>
    <t>◆大奇論篇第四十八</t>
  </si>
  <si>
    <t>◆脈解篇第四十九</t>
  </si>
  <si>
    <t>◆刺要論篇第五十</t>
  </si>
  <si>
    <t>◆刺斉論篇第五十一</t>
  </si>
  <si>
    <t>◆刺禁論篇第五十二</t>
  </si>
  <si>
    <t>◆刺志論篇第五十三</t>
  </si>
  <si>
    <t>◆鍼解篇第五十四</t>
  </si>
  <si>
    <t>◆長刺節論篇第五十五</t>
  </si>
  <si>
    <t>◆皮部論篇第五十六</t>
  </si>
  <si>
    <t>◆経絡論篇第五十七</t>
  </si>
  <si>
    <t>◆気穴論篇第五十八</t>
  </si>
  <si>
    <t>◆気府論篇第五十九</t>
  </si>
  <si>
    <t>◆骨空論篇第六十</t>
  </si>
  <si>
    <t>◆水熱穴論篇第六十一</t>
  </si>
  <si>
    <t>◆調経論篇第六十二</t>
  </si>
  <si>
    <t>◆繆刺論篇第六十三</t>
  </si>
  <si>
    <t>◆四時刺逆従論篇第六十四</t>
  </si>
  <si>
    <t>◆標本病伝論篇第六十五</t>
  </si>
  <si>
    <t>◆天元紀大論篇第六十六</t>
  </si>
  <si>
    <t>◆五運行大論篇第六十七</t>
  </si>
  <si>
    <t>◆六微旨大論篇第六十八</t>
  </si>
  <si>
    <t>◆気交変大論篇第六十九</t>
  </si>
  <si>
    <t>◆五常政大論篇第七十</t>
  </si>
  <si>
    <t>◆六元正紀大論篇第七十一</t>
  </si>
  <si>
    <t>◆刺法論篇第七十二（亡）</t>
  </si>
  <si>
    <t>◆本病論篇第七十三（亡）</t>
  </si>
  <si>
    <t>◆至真要大論篇第七十四</t>
  </si>
  <si>
    <t>◆著至教論篇第七十五</t>
  </si>
  <si>
    <t>◆示従容論篇第七十六</t>
  </si>
  <si>
    <t>◆疏五過論篇第七十七</t>
  </si>
  <si>
    <t>◆徴四失論篇第七十八</t>
  </si>
  <si>
    <t>◆陰陽類論篇第七十九</t>
  </si>
  <si>
    <t>◆方盛衰論篇第八十</t>
  </si>
  <si>
    <t>◆解精微論篇第八十一</t>
  </si>
  <si>
    <t>https://kokusho.nijl.ac.jp/biblio/100252763/</t>
  </si>
  <si>
    <t>解題</t>
    <rPh sb="0" eb="2">
      <t>カイダイ</t>
    </rPh>
    <phoneticPr fontId="1"/>
  </si>
  <si>
    <t>素問彙攷</t>
    <rPh sb="0" eb="2">
      <t>ソモン</t>
    </rPh>
    <rPh sb="2" eb="4">
      <t>イコウ</t>
    </rPh>
    <phoneticPr fontId="1"/>
  </si>
  <si>
    <t>素問諸家注解書目</t>
    <rPh sb="0" eb="2">
      <t>ソモン</t>
    </rPh>
    <rPh sb="2" eb="4">
      <t>ショカ</t>
    </rPh>
    <rPh sb="4" eb="6">
      <t>チュウカイ</t>
    </rPh>
    <rPh sb="6" eb="8">
      <t>ショモク</t>
    </rPh>
    <phoneticPr fontId="1"/>
  </si>
  <si>
    <t>附全元起本巻目</t>
    <rPh sb="0" eb="1">
      <t>フ</t>
    </rPh>
    <rPh sb="1" eb="4">
      <t>ゼンゲンキ</t>
    </rPh>
    <rPh sb="4" eb="5">
      <t>ホン</t>
    </rPh>
    <rPh sb="5" eb="6">
      <t>マキ</t>
    </rPh>
    <rPh sb="6" eb="7">
      <t>メ</t>
    </rPh>
    <phoneticPr fontId="1"/>
  </si>
  <si>
    <t>跋文</t>
    <rPh sb="0" eb="2">
      <t>バツブン</t>
    </rPh>
    <phoneticPr fontId="1"/>
  </si>
  <si>
    <t>国書データベース</t>
    <rPh sb="0" eb="2">
      <t>コクショ</t>
    </rPh>
    <phoneticPr fontId="1"/>
  </si>
  <si>
    <t>書誌情報</t>
  </si>
  <si>
    <t>標目書名</t>
  </si>
  <si>
    <t>素問識（そもんしき）（Somonshiki），Ａ</t>
  </si>
  <si>
    <t>コレクション</t>
  </si>
  <si>
    <t>https://kokusho.nijl.ac.jp/biblio/100365036/</t>
  </si>
  <si>
    <t>素問紹識（そもんしょうしき）（Somonshoushiki），Ｍ</t>
  </si>
  <si>
    <t>記載書名</t>
  </si>
  <si>
    <t>1．素問紹識（そもんしょうしき）（Somonshoushiki），内・尾・外・序首</t>
  </si>
  <si>
    <t>伝来</t>
  </si>
  <si>
    <t>書誌注記</t>
  </si>
  <si>
    <t>〈般〉欄外に書き入れあり。</t>
  </si>
  <si>
    <t>篇名</t>
    <rPh sb="0" eb="2">
      <t>ヘンメイ</t>
    </rPh>
    <phoneticPr fontId="1"/>
  </si>
  <si>
    <t>Web（素問識）</t>
    <phoneticPr fontId="1"/>
  </si>
  <si>
    <r>
      <rPr>
        <sz val="11"/>
        <color rgb="FF212529"/>
        <rFont val="ＭＳ ゴシック"/>
        <family val="3"/>
        <charset val="128"/>
      </rPr>
      <t>（印記）「</t>
    </r>
    <r>
      <rPr>
        <sz val="11"/>
        <color rgb="FFFF0000"/>
        <rFont val="ＭＳ ゴシック"/>
        <family val="3"/>
        <charset val="128"/>
      </rPr>
      <t>懷徳堂圖書記</t>
    </r>
    <r>
      <rPr>
        <sz val="11"/>
        <color rgb="FF212529"/>
        <rFont val="ＭＳ ゴシック"/>
        <family val="3"/>
        <charset val="128"/>
      </rPr>
      <t>」「碩園記念文庫」「碩園珍藏先賢未刻書」。</t>
    </r>
    <phoneticPr fontId="1"/>
  </si>
  <si>
    <r>
      <rPr>
        <sz val="11"/>
        <color rgb="FFFF0000"/>
        <rFont val="ＭＳ ゴシック"/>
        <family val="3"/>
        <charset val="128"/>
      </rPr>
      <t>大阪大学附属図書館</t>
    </r>
    <r>
      <rPr>
        <sz val="11"/>
        <color rgb="FF212529"/>
        <rFont val="ＭＳ ゴシック"/>
        <family val="3"/>
        <charset val="128"/>
      </rPr>
      <t>，懐徳堂文庫デジタル</t>
    </r>
    <phoneticPr fontId="1"/>
  </si>
  <si>
    <r>
      <rPr>
        <sz val="11"/>
        <color rgb="FFFF0000"/>
        <rFont val="游ゴシック"/>
        <family val="3"/>
        <charset val="128"/>
        <scheme val="minor"/>
      </rPr>
      <t>京都大学附属図書館</t>
    </r>
    <r>
      <rPr>
        <sz val="11"/>
        <color theme="1"/>
        <rFont val="游ゴシック"/>
        <family val="2"/>
        <charset val="128"/>
        <scheme val="minor"/>
      </rPr>
      <t>，一般，7‐02/ソ/3</t>
    </r>
    <phoneticPr fontId="1"/>
  </si>
  <si>
    <t>書誌ID　100252763</t>
    <phoneticPr fontId="1"/>
  </si>
  <si>
    <t>種別　マイクロ／デジタル</t>
    <phoneticPr fontId="1"/>
  </si>
  <si>
    <t>標目書名　素問識（そもんしき）（Somonshiki），Ａ</t>
    <phoneticPr fontId="1"/>
  </si>
  <si>
    <t>巻数　８巻</t>
    <phoneticPr fontId="1"/>
  </si>
  <si>
    <t>刊写　刊</t>
    <phoneticPr fontId="1"/>
  </si>
  <si>
    <t>形態　５１１丁</t>
    <phoneticPr fontId="1"/>
  </si>
  <si>
    <t>冊数　１０冊</t>
    <phoneticPr fontId="1"/>
  </si>
  <si>
    <r>
      <rPr>
        <sz val="11"/>
        <color rgb="FF4682B4"/>
        <rFont val="ＭＳ ゴシック"/>
        <family val="3"/>
        <charset val="128"/>
      </rPr>
      <t>書誌</t>
    </r>
    <r>
      <rPr>
        <sz val="11"/>
        <color rgb="FF4682B4"/>
        <rFont val="Arial"/>
        <family val="2"/>
      </rPr>
      <t>ID</t>
    </r>
    <r>
      <rPr>
        <sz val="11"/>
        <color rgb="FF4682B4"/>
        <rFont val="ＭＳ Ｐゴシック"/>
        <family val="2"/>
        <charset val="128"/>
      </rPr>
      <t>　</t>
    </r>
    <r>
      <rPr>
        <sz val="11"/>
        <color rgb="FF4682B4"/>
        <rFont val="Arial"/>
        <family val="2"/>
      </rPr>
      <t>100365036</t>
    </r>
    <phoneticPr fontId="1"/>
  </si>
  <si>
    <r>
      <rPr>
        <sz val="11"/>
        <color rgb="FF4682B4"/>
        <rFont val="ＭＳ ゴシック"/>
        <family val="3"/>
        <charset val="128"/>
      </rPr>
      <t>種別</t>
    </r>
    <r>
      <rPr>
        <sz val="11"/>
        <color rgb="FF4682B4"/>
        <rFont val="ＭＳ ゴシック"/>
        <family val="2"/>
        <charset val="128"/>
      </rPr>
      <t>　マイクロ／デジタル</t>
    </r>
    <phoneticPr fontId="1"/>
  </si>
  <si>
    <r>
      <rPr>
        <sz val="11"/>
        <color rgb="FF4682B4"/>
        <rFont val="ＭＳ ゴシック"/>
        <family val="3"/>
        <charset val="128"/>
      </rPr>
      <t>記載著者名</t>
    </r>
    <r>
      <rPr>
        <sz val="11"/>
        <color rgb="FF4682B4"/>
        <rFont val="ＭＳ ゴシック"/>
        <family val="2"/>
        <charset val="128"/>
      </rPr>
      <t>　丹波／元堅</t>
    </r>
    <r>
      <rPr>
        <sz val="11"/>
        <color rgb="FF4682B4"/>
        <rFont val="Arial"/>
        <family val="2"/>
      </rPr>
      <t xml:space="preserve"> </t>
    </r>
    <r>
      <rPr>
        <sz val="11"/>
        <color rgb="FF4682B4"/>
        <rFont val="ＭＳ ゴシック"/>
        <family val="2"/>
        <charset val="128"/>
      </rPr>
      <t>学</t>
    </r>
    <phoneticPr fontId="1"/>
  </si>
  <si>
    <r>
      <rPr>
        <sz val="11"/>
        <color rgb="FF4682B4"/>
        <rFont val="ＭＳ ゴシック"/>
        <family val="3"/>
        <charset val="128"/>
      </rPr>
      <t>巻数</t>
    </r>
    <r>
      <rPr>
        <sz val="11"/>
        <color rgb="FF4682B4"/>
        <rFont val="ＭＳ ゴシック"/>
        <family val="2"/>
        <charset val="128"/>
      </rPr>
      <t>　巻第一～四</t>
    </r>
    <phoneticPr fontId="1"/>
  </si>
  <si>
    <r>
      <rPr>
        <sz val="11"/>
        <color rgb="FF4682B4"/>
        <rFont val="ＭＳ ゴシック"/>
        <family val="3"/>
        <charset val="128"/>
      </rPr>
      <t>刊写</t>
    </r>
    <r>
      <rPr>
        <sz val="11"/>
        <color rgb="FF4682B4"/>
        <rFont val="ＭＳ ゴシック"/>
        <family val="2"/>
        <charset val="128"/>
      </rPr>
      <t>　写</t>
    </r>
    <phoneticPr fontId="1"/>
  </si>
  <si>
    <t>冊数　４冊</t>
    <phoneticPr fontId="1"/>
  </si>
  <si>
    <t>web ページ</t>
    <phoneticPr fontId="1"/>
  </si>
  <si>
    <t>Web（素問紹識）大阪大学附属図書館，懐徳堂文庫</t>
    <rPh sb="4" eb="8">
      <t>ソモンショウシ</t>
    </rPh>
    <phoneticPr fontId="1"/>
  </si>
  <si>
    <t>＊多紀元堅（茝庭）1796--1857　自筆稿本</t>
    <rPh sb="1" eb="19">
      <t>タキゲンケン</t>
    </rPh>
    <rPh sb="20" eb="22">
      <t>ジヒツ</t>
    </rPh>
    <rPh sb="22" eb="24">
      <t>コウボン</t>
    </rPh>
    <phoneticPr fontId="1"/>
  </si>
  <si>
    <t>https://dl.ndl.go.jp/ja/pid/12761629</t>
    <phoneticPr fontId="15"/>
  </si>
  <si>
    <t>素問攷注提要</t>
  </si>
  <si>
    <t>素問攷注提要</t>
    <rPh sb="0" eb="2">
      <t>ソモン</t>
    </rPh>
    <rPh sb="2" eb="4">
      <t>コウチュウ</t>
    </rPh>
    <rPh sb="4" eb="6">
      <t>テイヨウ</t>
    </rPh>
    <phoneticPr fontId="1"/>
  </si>
  <si>
    <t>解説　小曽戸洋</t>
    <rPh sb="0" eb="2">
      <t>カイセツ</t>
    </rPh>
    <rPh sb="3" eb="7">
      <t>コソトヒロシ</t>
    </rPh>
    <phoneticPr fontId="1"/>
  </si>
  <si>
    <t>Web（素問攷注）森立之</t>
    <rPh sb="4" eb="6">
      <t>ソ＠</t>
    </rPh>
    <rPh sb="6" eb="7">
      <t>イコウ</t>
    </rPh>
    <rPh sb="7" eb="8">
      <t>チュウ</t>
    </rPh>
    <rPh sb="9" eb="12">
      <t>モリリッシ</t>
    </rPh>
    <phoneticPr fontId="1"/>
  </si>
  <si>
    <t>素問攷注</t>
  </si>
  <si>
    <t>森立之</t>
  </si>
  <si>
    <t>黄帝内経古註選集 01</t>
    <phoneticPr fontId="15"/>
  </si>
  <si>
    <t>オリエント出版社</t>
  </si>
  <si>
    <t>https://dl.ndl.go.jp/ja/pid/12759833</t>
    <phoneticPr fontId="15"/>
  </si>
  <si>
    <t>黄帝内経古註選集 02</t>
    <phoneticPr fontId="15"/>
  </si>
  <si>
    <t>https://dl.ndl.go.jp/ja/pid/12744699</t>
    <phoneticPr fontId="15"/>
  </si>
  <si>
    <t>黄帝内経古註選集 03</t>
    <phoneticPr fontId="15"/>
  </si>
  <si>
    <t>https://dl.ndl.go.jp/ja/pid/12718468</t>
    <phoneticPr fontId="15"/>
  </si>
  <si>
    <t>黄帝内経古註選集 04</t>
    <phoneticPr fontId="15"/>
  </si>
  <si>
    <t>黄帝内経古註選集 04</t>
  </si>
  <si>
    <t>オリエント出版</t>
    <rPh sb="5" eb="7">
      <t>シュッパン</t>
    </rPh>
    <phoneticPr fontId="1"/>
  </si>
  <si>
    <t>永続的識別子info:ndljp/pid/12761629</t>
  </si>
  <si>
    <t>出版年月日　1985.12</t>
    <phoneticPr fontId="1"/>
  </si>
  <si>
    <t>出版者　オリエント出版社</t>
    <phoneticPr fontId="1"/>
  </si>
  <si>
    <t>タイトル　黄帝内経古注選集 4 (素問攷注 4)</t>
    <phoneticPr fontId="1"/>
  </si>
  <si>
    <t>国立国会図書館デジタルコレクション</t>
    <rPh sb="0" eb="17">
      <t>コッカイ@</t>
    </rPh>
    <phoneticPr fontId="1"/>
  </si>
  <si>
    <t>これ以外に以下のシリーズがある</t>
    <rPh sb="2" eb="4">
      <t>イガイ</t>
    </rPh>
    <rPh sb="5" eb="7">
      <t>イカ</t>
    </rPh>
    <phoneticPr fontId="1"/>
  </si>
  <si>
    <t>素問紹識</t>
  </si>
  <si>
    <t>多紀元堅</t>
  </si>
  <si>
    <t>黄帝内経古註選集 05</t>
  </si>
  <si>
    <t>https://dl.ndl.go.jp/ja/pid/12758017</t>
    <phoneticPr fontId="15"/>
  </si>
  <si>
    <t>霊枢講義</t>
  </si>
  <si>
    <t>渋江抽斎</t>
  </si>
  <si>
    <t>黄帝内経古註選集 05</t>
    <phoneticPr fontId="15"/>
  </si>
  <si>
    <t>黄帝内経古註選集 06</t>
    <phoneticPr fontId="15"/>
  </si>
  <si>
    <t>https://dl.ndl.go.jp/ja/pid/12764689</t>
    <phoneticPr fontId="15"/>
  </si>
  <si>
    <t>黄帝内経素問講義</t>
  </si>
  <si>
    <t>喜多村直寛</t>
  </si>
  <si>
    <t>東洋医学古典注釈選集 01</t>
    <phoneticPr fontId="15"/>
  </si>
  <si>
    <t>https://dl.ndl.go.jp/ja/pid/12874585</t>
    <phoneticPr fontId="15"/>
  </si>
  <si>
    <t>東洋医学古典注釈選集 02</t>
    <phoneticPr fontId="15"/>
  </si>
  <si>
    <t>https://dl.ndl.go.jp/ja/pid/12740415</t>
    <phoneticPr fontId="15"/>
  </si>
  <si>
    <t>東洋医学古典注釈選集 03</t>
    <phoneticPr fontId="15"/>
  </si>
  <si>
    <t>https://dl.ndl.go.jp/ja/pid/12866285</t>
    <phoneticPr fontId="15"/>
  </si>
  <si>
    <t>東洋医学古典注釈選集 04</t>
    <phoneticPr fontId="15"/>
  </si>
  <si>
    <t>https://dl.ndl.go.jp/ja/pid/12760563</t>
    <phoneticPr fontId="15"/>
  </si>
  <si>
    <t>医経訓詁</t>
  </si>
  <si>
    <t>山田業広</t>
    <phoneticPr fontId="15"/>
  </si>
  <si>
    <t>東洋医学古典注釈選集 05</t>
    <phoneticPr fontId="15"/>
  </si>
  <si>
    <t>https://dl.ndl.go.jp/ja/pid/12747788</t>
    <phoneticPr fontId="15"/>
  </si>
  <si>
    <t>山田業広</t>
  </si>
  <si>
    <t>東洋医学古典注釈選集 06</t>
    <phoneticPr fontId="15"/>
  </si>
  <si>
    <t>https://dl.ndl.go.jp/ja/pid/12744955</t>
    <phoneticPr fontId="15"/>
  </si>
  <si>
    <t>医経声類</t>
  </si>
  <si>
    <t>黄帝内経研究叢書 01</t>
  </si>
  <si>
    <t>https://dl.ndl.go.jp/ja/pid/12868191</t>
    <phoneticPr fontId="15"/>
  </si>
  <si>
    <t>素問次注集疏</t>
  </si>
  <si>
    <t>黄帝内経研究叢書 02</t>
    <phoneticPr fontId="15"/>
  </si>
  <si>
    <t>https://dl.ndl.go.jp/ja/pid/12763663</t>
    <phoneticPr fontId="15"/>
  </si>
  <si>
    <t>黄帝内経研究叢書 03</t>
    <phoneticPr fontId="15"/>
  </si>
  <si>
    <t>https://dl.ndl.go.jp/ja/pid/12756603</t>
    <phoneticPr fontId="15"/>
  </si>
  <si>
    <t>黄帝内経研究叢書 04</t>
    <phoneticPr fontId="15"/>
  </si>
  <si>
    <t>https://dl.ndl.go.jp/ja/pid/12757224</t>
    <phoneticPr fontId="15"/>
  </si>
  <si>
    <t>素問研</t>
  </si>
  <si>
    <t>稲葉通達</t>
  </si>
  <si>
    <t>黄帝内経研究叢書 05</t>
    <phoneticPr fontId="15"/>
  </si>
  <si>
    <t>https://dl.ndl.go.jp/ja/pid/12758860</t>
    <phoneticPr fontId="15"/>
  </si>
  <si>
    <t>黄帝内経研究叢書 06</t>
    <phoneticPr fontId="15"/>
  </si>
  <si>
    <t>https://dl.ndl.go.jp/ja/pid/12749561</t>
    <phoneticPr fontId="15"/>
  </si>
  <si>
    <t>素問釈義</t>
  </si>
  <si>
    <t>伊沢棠軒</t>
  </si>
  <si>
    <t>黄帝内経研究叢書 06</t>
  </si>
  <si>
    <t xml:space="preserve">傷寒論攷注 </t>
  </si>
  <si>
    <t>漢方原典攷注集 01</t>
    <phoneticPr fontId="15"/>
  </si>
  <si>
    <t>https://dl.ndl.go.jp/ja/pid/12757309</t>
    <phoneticPr fontId="15"/>
  </si>
  <si>
    <t>漢方原典攷注集 02</t>
    <phoneticPr fontId="15"/>
  </si>
  <si>
    <t>https://dl.ndl.go.jp/ja/pid/12764395</t>
    <phoneticPr fontId="15"/>
  </si>
  <si>
    <t>漢方原典攷注集 03</t>
    <phoneticPr fontId="15"/>
  </si>
  <si>
    <t>https://dl.ndl.go.jp/ja/pid/12754827</t>
    <phoneticPr fontId="15"/>
  </si>
  <si>
    <t>漢方原典攷注集 04</t>
    <phoneticPr fontId="15"/>
  </si>
  <si>
    <t>https://dl.ndl.go.jp/ja/pid/12732923</t>
    <phoneticPr fontId="15"/>
  </si>
  <si>
    <t xml:space="preserve">本草経攷注 </t>
  </si>
  <si>
    <t>漢方原典攷注集 05</t>
    <phoneticPr fontId="15"/>
  </si>
  <si>
    <t>https://dl.ndl.go.jp/ja/pid/12749227</t>
    <phoneticPr fontId="15"/>
  </si>
  <si>
    <t>漢方原典攷注集 06</t>
    <phoneticPr fontId="15"/>
  </si>
  <si>
    <t>https://dl.ndl.go.jp/ja/pid/12755761</t>
    <phoneticPr fontId="15"/>
  </si>
  <si>
    <t>漢方原典攷注集 07</t>
    <phoneticPr fontId="15"/>
  </si>
  <si>
    <t>https://dl.ndl.go.jp/ja/pid/12753956</t>
    <phoneticPr fontId="15"/>
  </si>
  <si>
    <t xml:space="preserve">金匱要略攷注 </t>
  </si>
  <si>
    <t>漢方原典攷注集 08</t>
  </si>
  <si>
    <t>https://dl.ndl.go.jp/ja/pid/12754106</t>
    <phoneticPr fontId="15"/>
  </si>
  <si>
    <t>黄帝内経素問</t>
  </si>
  <si>
    <t>鍼灸医学典籍集成 01</t>
    <phoneticPr fontId="15"/>
  </si>
  <si>
    <t>https://dl.ndl.go.jp/ja/pid/12868565</t>
    <phoneticPr fontId="15"/>
  </si>
  <si>
    <t>鍼灸医学典籍集成 02</t>
    <phoneticPr fontId="15"/>
  </si>
  <si>
    <t>https://dl.ndl.go.jp/ja/pid/12751204</t>
    <phoneticPr fontId="15"/>
  </si>
  <si>
    <t xml:space="preserve">黄帝内経霊枢 </t>
  </si>
  <si>
    <t>鍼灸医学典籍集成 02</t>
  </si>
  <si>
    <t xml:space="preserve">難経本義大鈔 </t>
  </si>
  <si>
    <t>鍼灸医学典籍集成 03</t>
  </si>
  <si>
    <t>https://dl.ndl.go.jp/ja/pid/12751336</t>
    <phoneticPr fontId="15"/>
  </si>
  <si>
    <t xml:space="preserve">脈経 </t>
  </si>
  <si>
    <t>王叔和</t>
  </si>
  <si>
    <t xml:space="preserve">鍼灸甲乙経 </t>
  </si>
  <si>
    <t>皇甫謐</t>
  </si>
  <si>
    <t>鍼灸医学典籍集成 04</t>
  </si>
  <si>
    <t>https://dl.ndl.go.jp/ja/pid/12747532</t>
    <phoneticPr fontId="15"/>
  </si>
  <si>
    <t xml:space="preserve">脈訣 </t>
  </si>
  <si>
    <t>高陽生</t>
  </si>
  <si>
    <t>鍼灸医学典籍集成 05</t>
  </si>
  <si>
    <t>https://dl.ndl.go.jp/ja/pid/12751338</t>
    <phoneticPr fontId="15"/>
  </si>
  <si>
    <t xml:space="preserve">診家枢要 </t>
  </si>
  <si>
    <t>滑伯仁</t>
  </si>
  <si>
    <t xml:space="preserve">黄帝明堂灸経 </t>
  </si>
  <si>
    <t>王懐隠等</t>
  </si>
  <si>
    <t>銅人腧穴鍼灸図経</t>
  </si>
  <si>
    <t>王惟一</t>
  </si>
  <si>
    <t xml:space="preserve">鍼灸資生経 </t>
  </si>
  <si>
    <t>王執中</t>
  </si>
  <si>
    <t>鍼灸医学典籍集成 06</t>
  </si>
  <si>
    <t>https://dl.ndl.go.jp/ja/pid/12753644</t>
    <phoneticPr fontId="15"/>
  </si>
  <si>
    <t>察病指南</t>
  </si>
  <si>
    <t>施発</t>
  </si>
  <si>
    <t>https://dl.ndl.go.jp/ja/pid/12751324</t>
    <phoneticPr fontId="15"/>
  </si>
  <si>
    <t xml:space="preserve">鍼灸集要 </t>
  </si>
  <si>
    <t>曲直瀬道三</t>
  </si>
  <si>
    <t>鍼灸医学典籍集成 07</t>
  </si>
  <si>
    <t xml:space="preserve">鍼灸指南集 </t>
  </si>
  <si>
    <t xml:space="preserve">診脉口伝集 </t>
  </si>
  <si>
    <t xml:space="preserve">鍼道秘訣集 </t>
  </si>
  <si>
    <t>著者未詳</t>
  </si>
  <si>
    <t xml:space="preserve">鍼灸要法指南 </t>
  </si>
  <si>
    <t>岩田利斎</t>
  </si>
  <si>
    <t xml:space="preserve">鍼灸遡洄集 </t>
  </si>
  <si>
    <t>高津敬節</t>
  </si>
  <si>
    <t xml:space="preserve">万病回春　病因指南 </t>
  </si>
  <si>
    <t>岡本一抱</t>
  </si>
  <si>
    <t>鍼灸医学典籍集成 08</t>
  </si>
  <si>
    <t>https://dl.ndl.go.jp/ja/pid/12751320</t>
    <phoneticPr fontId="15"/>
  </si>
  <si>
    <t xml:space="preserve">万病回春　脉法指南 </t>
  </si>
  <si>
    <t xml:space="preserve">鍼灸則 </t>
  </si>
  <si>
    <t>菅沼周桂</t>
  </si>
  <si>
    <t xml:space="preserve">鍼灸極秘抄 </t>
  </si>
  <si>
    <t>木村太仲選</t>
  </si>
  <si>
    <t>鍼灸医学典籍集成 09</t>
  </si>
  <si>
    <t>https://dl.ndl.go.jp/ja/pid/12751335</t>
    <phoneticPr fontId="15"/>
  </si>
  <si>
    <t xml:space="preserve">鍼灸知要一言 </t>
  </si>
  <si>
    <t>石坂宗哲</t>
  </si>
  <si>
    <t xml:space="preserve">脈学輯要 </t>
  </si>
  <si>
    <t>丹波元簡選述</t>
  </si>
  <si>
    <t xml:space="preserve">経穴彙解 </t>
  </si>
  <si>
    <t>原南陽</t>
  </si>
  <si>
    <t xml:space="preserve">名家灸選 </t>
  </si>
  <si>
    <t>和気惟亨</t>
  </si>
  <si>
    <t>鍼灸医学典籍集成 10</t>
  </si>
  <si>
    <t>https://dl.ndl.go.jp/ja/pid/12751334</t>
    <phoneticPr fontId="15"/>
  </si>
  <si>
    <t xml:space="preserve">経穴纂要 </t>
  </si>
  <si>
    <t>小坂元祐</t>
  </si>
  <si>
    <t xml:space="preserve">鍼灸説約 </t>
  </si>
  <si>
    <t>石坂宗哲述</t>
  </si>
  <si>
    <t>黄帝内経素問諺解</t>
  </si>
  <si>
    <t>鍼灸医学諺解書集成 01</t>
  </si>
  <si>
    <t>https://dl.ndl.go.jp/ja/pid/12751260</t>
    <phoneticPr fontId="15"/>
  </si>
  <si>
    <t>十四経絡発揮和解(付・銅人輸穴図)</t>
  </si>
  <si>
    <t>鍼灸医学諺解書集成 02</t>
  </si>
  <si>
    <t>https://dl.ndl.go.jp/ja/pid/12751268</t>
    <phoneticPr fontId="15"/>
  </si>
  <si>
    <t>内経奇経八脉詳解</t>
  </si>
  <si>
    <t>霊枢臓腑経絡詳解</t>
  </si>
  <si>
    <t>鍼灸医学諺解書集成 03</t>
  </si>
  <si>
    <t>https://dl.ndl.go.jp/ja/pid/12751263</t>
    <phoneticPr fontId="15"/>
  </si>
  <si>
    <t>素問入式運気論奥諺解</t>
  </si>
  <si>
    <t>医学正伝或問論諺解</t>
  </si>
  <si>
    <t>鍼灸医学諺解書集成 04</t>
  </si>
  <si>
    <t>医方大成論和語鈔</t>
  </si>
  <si>
    <t>難経本義諺解</t>
  </si>
  <si>
    <t>鍼灸医学諺解書集成 05</t>
  </si>
  <si>
    <t>https://dl.ndl.go.jp/ja/pid/12751253</t>
    <phoneticPr fontId="15"/>
  </si>
  <si>
    <t>黄帝内経太素</t>
  </si>
  <si>
    <t>東洋医学善本叢書 01</t>
    <phoneticPr fontId="15"/>
  </si>
  <si>
    <t>東洋医学研究会(オリエント出版社)</t>
  </si>
  <si>
    <t>https://dl.ndl.go.jp/ja/pid/12749776</t>
    <phoneticPr fontId="15"/>
  </si>
  <si>
    <t>東洋医学善本叢書 02</t>
    <phoneticPr fontId="15"/>
  </si>
  <si>
    <t>https://dl.ndl.go.jp/ja/pid/12729139</t>
    <phoneticPr fontId="15"/>
  </si>
  <si>
    <t>東洋医学善本叢書 03</t>
    <phoneticPr fontId="15"/>
  </si>
  <si>
    <t>https://dl.ndl.go.jp/ja/pid/12743539</t>
    <phoneticPr fontId="15"/>
  </si>
  <si>
    <t>黄帝内経明堂経</t>
  </si>
  <si>
    <t>東洋医学善本叢書 03</t>
  </si>
  <si>
    <t>外台秘要方</t>
  </si>
  <si>
    <t>東洋医学善本叢書 04</t>
    <phoneticPr fontId="15"/>
  </si>
  <si>
    <t>https://dl.ndl.go.jp/ja/pid/12868018</t>
    <phoneticPr fontId="15"/>
  </si>
  <si>
    <t>東洋医学善本叢書 05</t>
    <phoneticPr fontId="15"/>
  </si>
  <si>
    <t>https://dl.ndl.go.jp/ja/pid/12759371</t>
    <phoneticPr fontId="15"/>
  </si>
  <si>
    <t>諸病源候論</t>
  </si>
  <si>
    <t>東洋医学善本叢書 06</t>
  </si>
  <si>
    <t>https://dl.ndl.go.jp/ja/pid/12755630</t>
    <phoneticPr fontId="15"/>
  </si>
  <si>
    <t>諸病源候論解題</t>
  </si>
  <si>
    <t>山本惟允</t>
  </si>
  <si>
    <t>諸病源候論箚記</t>
  </si>
  <si>
    <t>多紀元胤・多紀元簡〔輯録〕喜多村直寛〔補〕</t>
  </si>
  <si>
    <t>諸病源候論校補　『群書校補』所収</t>
  </si>
  <si>
    <t>陸心源</t>
  </si>
  <si>
    <t>脈経</t>
  </si>
  <si>
    <t>東洋医学善本叢書 07</t>
  </si>
  <si>
    <t>https://dl.ndl.go.jp/ja/pid/12764924</t>
    <phoneticPr fontId="15"/>
  </si>
  <si>
    <t>黄帝三部鍼灸甲乙経</t>
  </si>
  <si>
    <t>鍼灸甲乙経</t>
  </si>
  <si>
    <t>宋本外台秘要方攷異</t>
  </si>
  <si>
    <t>多紀元堅ら</t>
  </si>
  <si>
    <t>東洋医学善本叢書 08　解題　研究　索引</t>
    <phoneticPr fontId="15"/>
  </si>
  <si>
    <t>https://dl.ndl.go.jp/ja/pid/12762238</t>
    <phoneticPr fontId="15"/>
  </si>
  <si>
    <t xml:space="preserve">宋版　備急千金要方 </t>
  </si>
  <si>
    <t>東洋医学善本叢書 09</t>
    <phoneticPr fontId="15"/>
  </si>
  <si>
    <t>https://dl.ndl.go.jp/ja/pid/12716751</t>
    <phoneticPr fontId="15"/>
  </si>
  <si>
    <t>東洋医学善本叢書 10</t>
    <phoneticPr fontId="15"/>
  </si>
  <si>
    <t>https://dl.ndl.go.jp/ja/pid/12729166</t>
    <phoneticPr fontId="15"/>
  </si>
  <si>
    <t>東洋医学善本叢書 11</t>
    <phoneticPr fontId="15"/>
  </si>
  <si>
    <t>https://dl.ndl.go.jp/ja/pid/12754639</t>
    <phoneticPr fontId="15"/>
  </si>
  <si>
    <t xml:space="preserve">古鈔本  真本千金方 </t>
  </si>
  <si>
    <t>東洋医学善本叢書 12</t>
  </si>
  <si>
    <t>https://dl.ndl.go.jp/ja/pid/12716624</t>
    <phoneticPr fontId="15"/>
  </si>
  <si>
    <t xml:space="preserve">宋版　新雕孫真人千金方 </t>
  </si>
  <si>
    <t>千金翼方</t>
  </si>
  <si>
    <t>東洋医学善本叢書 13</t>
    <phoneticPr fontId="15"/>
  </si>
  <si>
    <t>https://dl.ndl.go.jp/ja/pid/12762518</t>
    <phoneticPr fontId="15"/>
  </si>
  <si>
    <t>東洋医学善本叢書 14</t>
    <phoneticPr fontId="15"/>
  </si>
  <si>
    <t>https://dl.ndl.go.jp/ja/pid/12748829</t>
    <phoneticPr fontId="15"/>
  </si>
  <si>
    <t>影宋本千金方攷異</t>
  </si>
  <si>
    <t>多紀元堅他</t>
  </si>
  <si>
    <t>東洋医学善本叢書 15(千金方研究資料集)</t>
    <phoneticPr fontId="15"/>
  </si>
  <si>
    <t>https://dl.ndl.go.jp/ja/pid/12874475</t>
    <phoneticPr fontId="15"/>
  </si>
  <si>
    <t>孫真人大医習業講義</t>
  </si>
  <si>
    <t>千金方読書記</t>
  </si>
  <si>
    <t>千金方薬品解</t>
  </si>
  <si>
    <t>千金方標記;附翼方</t>
  </si>
  <si>
    <t>伊沢蘭軒</t>
  </si>
  <si>
    <t>千金方記聞</t>
  </si>
  <si>
    <t>太平聖恵方</t>
  </si>
  <si>
    <t>東洋医学善本叢書 16</t>
    <phoneticPr fontId="15"/>
  </si>
  <si>
    <t>https://dl.ndl.go.jp/ja/pid/12718696</t>
    <phoneticPr fontId="15"/>
  </si>
  <si>
    <t>東洋医学善本叢書 17</t>
    <phoneticPr fontId="15"/>
  </si>
  <si>
    <t>https://dl.ndl.go.jp/ja/pid/12755258</t>
    <phoneticPr fontId="15"/>
  </si>
  <si>
    <t>東洋医学善本叢書 18</t>
    <phoneticPr fontId="15"/>
  </si>
  <si>
    <t>https://dl.ndl.go.jp/ja/pid/12744346</t>
    <phoneticPr fontId="15"/>
  </si>
  <si>
    <t>東洋医学善本叢書 19</t>
    <phoneticPr fontId="15"/>
  </si>
  <si>
    <t>https://dl.ndl.go.jp/ja/pid/12718623</t>
    <phoneticPr fontId="15"/>
  </si>
  <si>
    <t>東洋医学善本叢書 20</t>
    <phoneticPr fontId="15"/>
  </si>
  <si>
    <t>https://dl.ndl.go.jp/ja/pid/12763881</t>
    <phoneticPr fontId="15"/>
  </si>
  <si>
    <t>東洋医学善本叢書 21</t>
    <phoneticPr fontId="15"/>
  </si>
  <si>
    <t>https://dl.ndl.go.jp/ja/pid/12753150</t>
    <phoneticPr fontId="15"/>
  </si>
  <si>
    <t>太平聖恵方正誤</t>
  </si>
  <si>
    <t>山崎克明</t>
  </si>
  <si>
    <t>東洋医学善本叢書 21</t>
  </si>
  <si>
    <t>影宋版　黄帝内経素問（上）</t>
    <rPh sb="11" eb="12">
      <t>ウエ</t>
    </rPh>
    <phoneticPr fontId="15"/>
  </si>
  <si>
    <t>東洋医学善本叢書 22</t>
    <phoneticPr fontId="15"/>
  </si>
  <si>
    <t>https://dl.ndl.go.jp/ja/pid/12758756</t>
    <phoneticPr fontId="15"/>
  </si>
  <si>
    <t>影宋版　黄帝内経素問（下）</t>
    <rPh sb="11" eb="12">
      <t>シタ</t>
    </rPh>
    <phoneticPr fontId="15"/>
  </si>
  <si>
    <t>東洋医学善本叢書 23</t>
    <phoneticPr fontId="15"/>
  </si>
  <si>
    <t>https://dl.ndl.go.jp/ja/pid/12721045</t>
    <phoneticPr fontId="15"/>
  </si>
  <si>
    <t>古鈔本　黄帝内経素問（上）</t>
    <rPh sb="0" eb="3">
      <t>コショウボン</t>
    </rPh>
    <rPh sb="11" eb="12">
      <t>ウエ</t>
    </rPh>
    <phoneticPr fontId="15"/>
  </si>
  <si>
    <t>東洋医学善本叢書 24</t>
    <phoneticPr fontId="15"/>
  </si>
  <si>
    <t>https://dl.ndl.go.jp/ja/pid/12867688</t>
    <phoneticPr fontId="15"/>
  </si>
  <si>
    <t>古鈔本　黄帝内経素問（下）</t>
    <rPh sb="0" eb="3">
      <t>コショウボン</t>
    </rPh>
    <rPh sb="11" eb="12">
      <t>シタ</t>
    </rPh>
    <phoneticPr fontId="15"/>
  </si>
  <si>
    <t>東洋医学善本叢書 25</t>
    <phoneticPr fontId="15"/>
  </si>
  <si>
    <t>https://dl.ndl.go.jp/ja/pid/12872978</t>
    <phoneticPr fontId="15"/>
  </si>
  <si>
    <t>影古鈔本黄帝八十一難経</t>
  </si>
  <si>
    <t>東洋医学善本叢書 26</t>
  </si>
  <si>
    <t>https://dl.ndl.go.jp/ja/pid/12717319</t>
    <phoneticPr fontId="15"/>
  </si>
  <si>
    <t>影宋版　黄帝内経霊枢</t>
  </si>
  <si>
    <t>霊枢・八十一難経</t>
  </si>
  <si>
    <t>肘後備急方</t>
  </si>
  <si>
    <t>東洋医学善本叢書 27</t>
  </si>
  <si>
    <t>https://dl.ndl.go.jp/ja/pid/12759161</t>
    <phoneticPr fontId="15"/>
  </si>
  <si>
    <t>明版  肘後備急方</t>
  </si>
  <si>
    <t>葛洪</t>
  </si>
  <si>
    <t>黄帝蝦蟇経</t>
  </si>
  <si>
    <t>東洋医学善本叢書 28</t>
  </si>
  <si>
    <t>https://dl.ndl.go.jp/ja/pid/12758178</t>
    <phoneticPr fontId="15"/>
  </si>
  <si>
    <t>史記・扁鵲公列伝</t>
  </si>
  <si>
    <t>修訂別冊 (史記・扁鵲倉公列伝)</t>
  </si>
  <si>
    <t>https://dl.ndl.go.jp/ja/pid/12761102</t>
    <phoneticPr fontId="15"/>
  </si>
  <si>
    <t xml:space="preserve">清版　華氏中蔵経 </t>
  </si>
  <si>
    <t>劉涓子鬼遺方</t>
  </si>
  <si>
    <t>22巻から28巻の　(解題・研究)</t>
    <rPh sb="2" eb="3">
      <t>マキ</t>
    </rPh>
    <rPh sb="7" eb="8">
      <t>マキ</t>
    </rPh>
    <phoneticPr fontId="15"/>
  </si>
  <si>
    <t>東洋医学善本叢書 29</t>
    <phoneticPr fontId="15"/>
  </si>
  <si>
    <t>https://dl.ndl.go.jp/ja/pid/12758956</t>
    <phoneticPr fontId="15"/>
  </si>
  <si>
    <t>経史證類備急本草</t>
  </si>
  <si>
    <t>東洋医学善本叢書 30</t>
    <phoneticPr fontId="15"/>
  </si>
  <si>
    <t>https://dl.ndl.go.jp/ja/pid/12718014</t>
    <phoneticPr fontId="15"/>
  </si>
  <si>
    <t>東洋医学善本叢書 31</t>
    <phoneticPr fontId="15"/>
  </si>
  <si>
    <t>https://dl.ndl.go.jp/ja/pid/12746101</t>
    <phoneticPr fontId="15"/>
  </si>
  <si>
    <t>東洋医学善本叢書 32</t>
    <phoneticPr fontId="15"/>
  </si>
  <si>
    <t>https://dl.ndl.go.jp/ja/pid/12867208</t>
    <phoneticPr fontId="15"/>
  </si>
  <si>
    <t>東洋医学善本叢書 33</t>
    <phoneticPr fontId="15"/>
  </si>
  <si>
    <t>https://dl.ndl.go.jp/ja/pid/12720560</t>
    <phoneticPr fontId="15"/>
  </si>
  <si>
    <t>東洋医学善本叢書 34</t>
    <phoneticPr fontId="15"/>
  </si>
  <si>
    <t>https://dl.ndl.go.jp/ja/pid/12759348</t>
    <phoneticPr fontId="15"/>
  </si>
  <si>
    <t xml:space="preserve">聖済総録 </t>
  </si>
  <si>
    <t>東洋医学善本叢書 35</t>
    <phoneticPr fontId="15"/>
  </si>
  <si>
    <t>https://dl.ndl.go.jp/ja/pid/12733250</t>
    <phoneticPr fontId="15"/>
  </si>
  <si>
    <t>東洋医学善本叢書 36</t>
    <phoneticPr fontId="15"/>
  </si>
  <si>
    <t>https://dl.ndl.go.jp/ja/pid/12765632</t>
    <phoneticPr fontId="15"/>
  </si>
  <si>
    <t>東洋医学善本叢書 37</t>
    <phoneticPr fontId="15"/>
  </si>
  <si>
    <t>https://dl.ndl.go.jp/ja/pid/12715507</t>
    <phoneticPr fontId="15"/>
  </si>
  <si>
    <t>東洋医学善本叢書 38</t>
    <phoneticPr fontId="15"/>
  </si>
  <si>
    <t>https://dl.ndl.go.jp/ja/pid/12759679</t>
    <phoneticPr fontId="15"/>
  </si>
  <si>
    <t>東洋医学善本叢書 39</t>
    <phoneticPr fontId="15"/>
  </si>
  <si>
    <t>https://dl.ndl.go.jp/ja/pid/12871929</t>
    <phoneticPr fontId="15"/>
  </si>
  <si>
    <t>東洋医学善本叢書 40</t>
    <phoneticPr fontId="15"/>
  </si>
  <si>
    <t>https://dl.ndl.go.jp/ja/pid/12717196</t>
    <phoneticPr fontId="15"/>
  </si>
  <si>
    <t>Web画面</t>
    <rPh sb="3" eb="5">
      <t>ガメン</t>
    </rPh>
    <phoneticPr fontId="1"/>
  </si>
  <si>
    <t>Web（素問攷注の資料）森立之</t>
    <rPh sb="4" eb="6">
      <t>ソ＠</t>
    </rPh>
    <rPh sb="6" eb="7">
      <t>イコウ</t>
    </rPh>
    <rPh sb="7" eb="8">
      <t>チュウ</t>
    </rPh>
    <rPh sb="9" eb="11">
      <t>シリョウ</t>
    </rPh>
    <rPh sb="12" eb="15">
      <t>モリリッシ</t>
    </rPh>
    <phoneticPr fontId="1"/>
  </si>
  <si>
    <t>2 画面</t>
  </si>
  <si>
    <t>6 画面</t>
  </si>
  <si>
    <t>9 画面</t>
  </si>
  <si>
    <t>14 画面</t>
  </si>
  <si>
    <t>18 画面</t>
  </si>
  <si>
    <t>23 画面</t>
  </si>
  <si>
    <t>28 画面</t>
  </si>
  <si>
    <t>38 画面</t>
  </si>
  <si>
    <t>40 画面</t>
  </si>
  <si>
    <t>4 画面</t>
  </si>
  <si>
    <t>11 画面</t>
  </si>
  <si>
    <t>15 画面</t>
  </si>
  <si>
    <t>17 画面</t>
  </si>
  <si>
    <t>19 画面</t>
  </si>
  <si>
    <t>21 画面</t>
  </si>
  <si>
    <t>25 画面</t>
  </si>
  <si>
    <t>29 画面</t>
  </si>
  <si>
    <t>36 画面</t>
  </si>
  <si>
    <t>10 画面</t>
  </si>
  <si>
    <t>16 画面</t>
  </si>
  <si>
    <t>24 画面</t>
  </si>
  <si>
    <t>26 画面</t>
  </si>
  <si>
    <t>33 画面</t>
  </si>
  <si>
    <t>37 画面</t>
  </si>
  <si>
    <t>41 画面</t>
  </si>
  <si>
    <t>45 画面</t>
  </si>
  <si>
    <t>46 画面</t>
  </si>
  <si>
    <t>3 画面</t>
  </si>
  <si>
    <t>22 画面</t>
  </si>
  <si>
    <t>27 画面</t>
  </si>
  <si>
    <t>12 画面</t>
  </si>
  <si>
    <t>30 画面</t>
  </si>
  <si>
    <t>31 画面</t>
  </si>
  <si>
    <t>34 画面</t>
  </si>
  <si>
    <t>42 画面</t>
  </si>
  <si>
    <t>49 画面</t>
  </si>
  <si>
    <t>51 画面</t>
  </si>
  <si>
    <t>8 画面</t>
  </si>
  <si>
    <t>39 画面</t>
  </si>
  <si>
    <t>44 画面</t>
  </si>
  <si>
    <t>48 画面</t>
  </si>
  <si>
    <t>54 画面</t>
  </si>
  <si>
    <t>　</t>
    <phoneticPr fontId="1"/>
  </si>
  <si>
    <t>早稲田大学図書館　古典籍総合データベース</t>
  </si>
  <si>
    <t>請求記号 Call No.</t>
  </si>
  <si>
    <t>ヤ09 00549</t>
  </si>
  <si>
    <t>タイトル Title</t>
  </si>
  <si>
    <t>重広補註黄帝内経素問. 巻第1-24 / 王冰 撰</t>
  </si>
  <si>
    <t>jūkō hochū kōtei naikyō somon</t>
  </si>
  <si>
    <t>●このタイトルで早稲田大学蔵書目録を検索(OPAC title search)●</t>
  </si>
  <si>
    <t>著者/作者 Author</t>
  </si>
  <si>
    <t>王 冰　ō, hyō</t>
  </si>
  <si>
    <t>出版事項 Imprint</t>
  </si>
  <si>
    <t>[出版地不明] : [出版者不明], [出版年不明]</t>
  </si>
  <si>
    <t>形態 Description</t>
  </si>
  <si>
    <t>8冊 ; 26cm</t>
  </si>
  <si>
    <t>内容等 Notes</t>
  </si>
  <si>
    <t>版心書名:内経</t>
  </si>
  <si>
    <t>校正:林億ほか 改誤:孫兆</t>
  </si>
  <si>
    <t>森立之・森約之の識語あり 朱・墨書入あり</t>
  </si>
  <si>
    <t>虫損あり</t>
  </si>
  <si>
    <t>和装</t>
  </si>
  <si>
    <t>印記:森氏,問津館,温故知新術慕都梁実事求是学从青裳</t>
  </si>
  <si>
    <t>森立之,森約之旧蔵</t>
  </si>
  <si>
    <t>古典籍 / 医学－古方</t>
  </si>
  <si>
    <t>公開者 Copyright</t>
  </si>
  <si>
    <t>早稲田大学図書館 (Waseda University Library)</t>
  </si>
  <si>
    <t>https://archive.wul.waseda.ac.jp/kosho/ya09/ya09_00549/ya09_00549_0003/ya09_00549_0003.html</t>
    <phoneticPr fontId="1"/>
  </si>
  <si>
    <t>https://archive.wul.waseda.ac.jp/kosho/ya09/ya09_00549/ya09_00549_0003/ya09_00549_0004.html</t>
    <phoneticPr fontId="1"/>
  </si>
  <si>
    <t>https://archive.wul.waseda.ac.jp/kosho/ya09/ya09_00549/ya09_00549_0003/ya09_00549_0005.html</t>
    <phoneticPr fontId="1"/>
  </si>
  <si>
    <t>https://archive.wul.waseda.ac.jp/kosho/ya09/ya09_00549/ya09_00549_0003/ya09_00549_0006.html</t>
    <phoneticPr fontId="1"/>
  </si>
  <si>
    <t>https://archive.wul.waseda.ac.jp/kosho/ya09/ya09_00549/ya09_00549_0003/ya09_00549_0007.html</t>
    <phoneticPr fontId="1"/>
  </si>
  <si>
    <t>https://archive.wul.waseda.ac.jp/kosho/ya09/ya09_00549/ya09_00549_0003/ya09_00549_0008.html</t>
    <phoneticPr fontId="1"/>
  </si>
  <si>
    <t>https://archive.wul.waseda.ac.jp/kosho/ya09/ya09_00549/ya09_00549_0003/ya09_00549_0009.html</t>
    <phoneticPr fontId="1"/>
  </si>
  <si>
    <t>https://archive.wul.waseda.ac.jp/kosho/ya09/ya09_00549/ya09_00549_0001/ya09_00549_0001.html</t>
    <phoneticPr fontId="1"/>
  </si>
  <si>
    <t>https://archive.wul.waseda.ac.jp/kosho/ya09/ya09_00549/ya09_00549_0002/ya09_00549_0002.html</t>
    <phoneticPr fontId="1"/>
  </si>
  <si>
    <t>https://www.wul.waseda.ac.jp/kotenseki/html/ya09/ya09_00549/index.html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</si>
</sst>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rgb="FF212529"/>
      <name val="Arial"/>
      <family val="2"/>
    </font>
    <font>
      <b/>
      <sz val="11"/>
      <color rgb="FF212529"/>
      <name val="Arial"/>
      <family val="2"/>
    </font>
    <font>
      <sz val="11"/>
      <color rgb="FF4682B4"/>
      <name val="Arial"/>
      <family val="2"/>
    </font>
    <font>
      <b/>
      <sz val="11"/>
      <color theme="1"/>
      <name val="游ゴシック"/>
      <family val="3"/>
      <charset val="128"/>
      <scheme val="minor"/>
    </font>
    <font>
      <sz val="11"/>
      <color rgb="FF212529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4682B4"/>
      <name val="ＭＳ ゴシック"/>
      <family val="3"/>
      <charset val="128"/>
    </font>
    <font>
      <sz val="11"/>
      <color rgb="FF4682B4"/>
      <name val="ＭＳ Ｐゴシック"/>
      <family val="2"/>
      <charset val="128"/>
    </font>
    <font>
      <sz val="11"/>
      <color rgb="FF4682B4"/>
      <name val="Arial"/>
      <family val="3"/>
      <charset val="128"/>
    </font>
    <font>
      <sz val="11"/>
      <color rgb="FF4682B4"/>
      <name val="ＭＳ ゴシック"/>
      <family val="2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FF000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0" xfId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6" fillId="2" borderId="0" xfId="0" applyFont="1" applyFill="1">
      <alignment vertical="center"/>
    </xf>
    <xf numFmtId="0" fontId="2" fillId="0" borderId="1" xfId="1" applyBorder="1">
      <alignment vertical="center"/>
    </xf>
    <xf numFmtId="0" fontId="6" fillId="2" borderId="1" xfId="0" applyFont="1" applyFill="1" applyBorder="1">
      <alignment vertical="center"/>
    </xf>
    <xf numFmtId="0" fontId="0" fillId="3" borderId="1" xfId="0" applyFill="1" applyBorder="1">
      <alignment vertical="center"/>
    </xf>
    <xf numFmtId="0" fontId="6" fillId="3" borderId="1" xfId="0" applyFont="1" applyFill="1" applyBorder="1">
      <alignment vertical="center"/>
    </xf>
    <xf numFmtId="0" fontId="0" fillId="4" borderId="1" xfId="0" applyFill="1" applyBorder="1">
      <alignment vertical="center"/>
    </xf>
    <xf numFmtId="0" fontId="6" fillId="4" borderId="1" xfId="0" applyFont="1" applyFill="1" applyBorder="1">
      <alignment vertical="center"/>
    </xf>
    <xf numFmtId="0" fontId="7" fillId="0" borderId="0" xfId="0" applyFont="1" applyAlignment="1">
      <alignment vertical="center" wrapText="1"/>
    </xf>
    <xf numFmtId="0" fontId="10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2" fillId="0" borderId="0" xfId="1" applyAlignment="1" applyProtection="1"/>
    <xf numFmtId="0" fontId="0" fillId="5" borderId="1" xfId="0" applyFill="1" applyBorder="1">
      <alignment vertical="center"/>
    </xf>
    <xf numFmtId="0" fontId="6" fillId="5" borderId="1" xfId="0" applyFont="1" applyFill="1" applyBorder="1">
      <alignment vertical="center"/>
    </xf>
    <xf numFmtId="49" fontId="16" fillId="0" borderId="0" xfId="0" applyNumberFormat="1" applyFont="1" applyAlignment="1"/>
    <xf numFmtId="49" fontId="0" fillId="0" borderId="0" xfId="0" applyNumberFormat="1" applyAlignment="1"/>
    <xf numFmtId="49" fontId="0" fillId="2" borderId="0" xfId="0" applyNumberFormat="1" applyFill="1" applyAlignment="1"/>
    <xf numFmtId="0" fontId="6" fillId="0" borderId="0" xfId="0" applyFont="1">
      <alignment vertical="center"/>
    </xf>
    <xf numFmtId="0" fontId="0" fillId="0" borderId="0" xfId="0" applyAlignment="1"/>
    <xf numFmtId="0" fontId="2" fillId="0" borderId="0" xfId="1" applyFill="1" applyAlignment="1" applyProtection="1"/>
    <xf numFmtId="0" fontId="0" fillId="2" borderId="0" xfId="0" applyFill="1" applyAlignment="1"/>
    <xf numFmtId="0" fontId="16" fillId="2" borderId="0" xfId="0" applyFont="1" applyFill="1" applyAlignment="1"/>
    <xf numFmtId="0" fontId="0" fillId="2" borderId="0" xfId="0" applyFill="1">
      <alignment vertical="center"/>
    </xf>
    <xf numFmtId="0" fontId="17" fillId="2" borderId="0" xfId="0" applyFont="1" applyFill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dl.ndl.go.jp/ja/pid/12758956" TargetMode="External"/><Relationship Id="rId21" Type="http://schemas.openxmlformats.org/officeDocument/2006/relationships/hyperlink" Target="https://dl.ndl.go.jp/ja/pid/12760563" TargetMode="External"/><Relationship Id="rId42" Type="http://schemas.openxmlformats.org/officeDocument/2006/relationships/hyperlink" Target="https://dl.ndl.go.jp/ja/pid/12753644" TargetMode="External"/><Relationship Id="rId63" Type="http://schemas.openxmlformats.org/officeDocument/2006/relationships/hyperlink" Target="https://dl.ndl.go.jp/ja/pid/12751263" TargetMode="External"/><Relationship Id="rId84" Type="http://schemas.openxmlformats.org/officeDocument/2006/relationships/hyperlink" Target="https://dl.ndl.go.jp/ja/pid/12729166" TargetMode="External"/><Relationship Id="rId138" Type="http://schemas.openxmlformats.org/officeDocument/2006/relationships/hyperlink" Target="https://www.wul.waseda.ac.jp/kotenseki/html/ya09/ya09_00549/index.html" TargetMode="External"/><Relationship Id="rId16" Type="http://schemas.openxmlformats.org/officeDocument/2006/relationships/hyperlink" Target="https://dl.ndl.go.jp/ja/pid/12758017" TargetMode="External"/><Relationship Id="rId107" Type="http://schemas.openxmlformats.org/officeDocument/2006/relationships/hyperlink" Target="https://dl.ndl.go.jp/ja/pid/12717319" TargetMode="External"/><Relationship Id="rId11" Type="http://schemas.openxmlformats.org/officeDocument/2006/relationships/hyperlink" Target="https://dl.ndl.go.jp/ja/pid/12757224" TargetMode="External"/><Relationship Id="rId32" Type="http://schemas.openxmlformats.org/officeDocument/2006/relationships/hyperlink" Target="https://dl.ndl.go.jp/ja/pid/12868565" TargetMode="External"/><Relationship Id="rId37" Type="http://schemas.openxmlformats.org/officeDocument/2006/relationships/hyperlink" Target="https://dl.ndl.go.jp/ja/pid/12747532" TargetMode="External"/><Relationship Id="rId53" Type="http://schemas.openxmlformats.org/officeDocument/2006/relationships/hyperlink" Target="https://dl.ndl.go.jp/ja/pid/12751320" TargetMode="External"/><Relationship Id="rId58" Type="http://schemas.openxmlformats.org/officeDocument/2006/relationships/hyperlink" Target="https://dl.ndl.go.jp/ja/pid/12751324" TargetMode="External"/><Relationship Id="rId74" Type="http://schemas.openxmlformats.org/officeDocument/2006/relationships/hyperlink" Target="https://dl.ndl.go.jp/ja/pid/12759371" TargetMode="External"/><Relationship Id="rId79" Type="http://schemas.openxmlformats.org/officeDocument/2006/relationships/hyperlink" Target="https://dl.ndl.go.jp/ja/pid/12764924" TargetMode="External"/><Relationship Id="rId102" Type="http://schemas.openxmlformats.org/officeDocument/2006/relationships/hyperlink" Target="https://dl.ndl.go.jp/ja/pid/12758756" TargetMode="External"/><Relationship Id="rId123" Type="http://schemas.openxmlformats.org/officeDocument/2006/relationships/hyperlink" Target="https://dl.ndl.go.jp/ja/pid/12733250" TargetMode="External"/><Relationship Id="rId128" Type="http://schemas.openxmlformats.org/officeDocument/2006/relationships/hyperlink" Target="https://dl.ndl.go.jp/ja/pid/12717196" TargetMode="External"/><Relationship Id="rId5" Type="http://schemas.openxmlformats.org/officeDocument/2006/relationships/hyperlink" Target="https://dl.ndl.go.jp/ja/pid/12718468" TargetMode="External"/><Relationship Id="rId90" Type="http://schemas.openxmlformats.org/officeDocument/2006/relationships/hyperlink" Target="https://dl.ndl.go.jp/ja/pid/12874475" TargetMode="External"/><Relationship Id="rId95" Type="http://schemas.openxmlformats.org/officeDocument/2006/relationships/hyperlink" Target="https://dl.ndl.go.jp/ja/pid/12874475" TargetMode="External"/><Relationship Id="rId22" Type="http://schemas.openxmlformats.org/officeDocument/2006/relationships/hyperlink" Target="https://dl.ndl.go.jp/ja/pid/12747788" TargetMode="External"/><Relationship Id="rId27" Type="http://schemas.openxmlformats.org/officeDocument/2006/relationships/hyperlink" Target="https://dl.ndl.go.jp/ja/pid/12732923" TargetMode="External"/><Relationship Id="rId43" Type="http://schemas.openxmlformats.org/officeDocument/2006/relationships/hyperlink" Target="https://dl.ndl.go.jp/ja/pid/12751324" TargetMode="External"/><Relationship Id="rId48" Type="http://schemas.openxmlformats.org/officeDocument/2006/relationships/hyperlink" Target="https://dl.ndl.go.jp/ja/pid/12751334" TargetMode="External"/><Relationship Id="rId64" Type="http://schemas.openxmlformats.org/officeDocument/2006/relationships/hyperlink" Target="https://dl.ndl.go.jp/ja/pid/12751263" TargetMode="External"/><Relationship Id="rId69" Type="http://schemas.openxmlformats.org/officeDocument/2006/relationships/hyperlink" Target="https://dl.ndl.go.jp/ja/pid/12729139" TargetMode="External"/><Relationship Id="rId113" Type="http://schemas.openxmlformats.org/officeDocument/2006/relationships/hyperlink" Target="https://dl.ndl.go.jp/ja/pid/12758178" TargetMode="External"/><Relationship Id="rId118" Type="http://schemas.openxmlformats.org/officeDocument/2006/relationships/hyperlink" Target="https://dl.ndl.go.jp/ja/pid/12718014" TargetMode="External"/><Relationship Id="rId134" Type="http://schemas.openxmlformats.org/officeDocument/2006/relationships/hyperlink" Target="https://archive.wul.waseda.ac.jp/kosho/ya09/ya09_00549/ya09_00549_0003/ya09_00549_0008.html" TargetMode="External"/><Relationship Id="rId80" Type="http://schemas.openxmlformats.org/officeDocument/2006/relationships/hyperlink" Target="https://dl.ndl.go.jp/ja/pid/12764924" TargetMode="External"/><Relationship Id="rId85" Type="http://schemas.openxmlformats.org/officeDocument/2006/relationships/hyperlink" Target="https://dl.ndl.go.jp/ja/pid/12754639" TargetMode="External"/><Relationship Id="rId12" Type="http://schemas.openxmlformats.org/officeDocument/2006/relationships/hyperlink" Target="https://dl.ndl.go.jp/ja/pid/12758860" TargetMode="External"/><Relationship Id="rId17" Type="http://schemas.openxmlformats.org/officeDocument/2006/relationships/hyperlink" Target="https://dl.ndl.go.jp/ja/pid/12764689" TargetMode="External"/><Relationship Id="rId33" Type="http://schemas.openxmlformats.org/officeDocument/2006/relationships/hyperlink" Target="https://dl.ndl.go.jp/ja/pid/12751204" TargetMode="External"/><Relationship Id="rId38" Type="http://schemas.openxmlformats.org/officeDocument/2006/relationships/hyperlink" Target="https://dl.ndl.go.jp/ja/pid/12751338" TargetMode="External"/><Relationship Id="rId59" Type="http://schemas.openxmlformats.org/officeDocument/2006/relationships/hyperlink" Target="https://dl.ndl.go.jp/ja/pid/12751324" TargetMode="External"/><Relationship Id="rId103" Type="http://schemas.openxmlformats.org/officeDocument/2006/relationships/hyperlink" Target="https://dl.ndl.go.jp/ja/pid/12753150" TargetMode="External"/><Relationship Id="rId108" Type="http://schemas.openxmlformats.org/officeDocument/2006/relationships/hyperlink" Target="https://dl.ndl.go.jp/ja/pid/12717319" TargetMode="External"/><Relationship Id="rId124" Type="http://schemas.openxmlformats.org/officeDocument/2006/relationships/hyperlink" Target="https://dl.ndl.go.jp/ja/pid/12765632" TargetMode="External"/><Relationship Id="rId129" Type="http://schemas.openxmlformats.org/officeDocument/2006/relationships/hyperlink" Target="https://archive.wul.waseda.ac.jp/kosho/ya09/ya09_00549/ya09_00549_0003/ya09_00549_0003.html" TargetMode="External"/><Relationship Id="rId54" Type="http://schemas.openxmlformats.org/officeDocument/2006/relationships/hyperlink" Target="https://dl.ndl.go.jp/ja/pid/12751324" TargetMode="External"/><Relationship Id="rId70" Type="http://schemas.openxmlformats.org/officeDocument/2006/relationships/hyperlink" Target="https://dl.ndl.go.jp/ja/pid/12743539" TargetMode="External"/><Relationship Id="rId75" Type="http://schemas.openxmlformats.org/officeDocument/2006/relationships/hyperlink" Target="https://dl.ndl.go.jp/ja/pid/12755630" TargetMode="External"/><Relationship Id="rId91" Type="http://schemas.openxmlformats.org/officeDocument/2006/relationships/hyperlink" Target="https://dl.ndl.go.jp/ja/pid/12874475" TargetMode="External"/><Relationship Id="rId96" Type="http://schemas.openxmlformats.org/officeDocument/2006/relationships/hyperlink" Target="https://dl.ndl.go.jp/ja/pid/12718696" TargetMode="External"/><Relationship Id="rId1" Type="http://schemas.openxmlformats.org/officeDocument/2006/relationships/hyperlink" Target="https://kokusho.nijl.ac.jp/biblio/100252763/" TargetMode="External"/><Relationship Id="rId6" Type="http://schemas.openxmlformats.org/officeDocument/2006/relationships/hyperlink" Target="https://dl.ndl.go.jp/ja/pid/12761629" TargetMode="External"/><Relationship Id="rId23" Type="http://schemas.openxmlformats.org/officeDocument/2006/relationships/hyperlink" Target="https://dl.ndl.go.jp/ja/pid/12744955" TargetMode="External"/><Relationship Id="rId28" Type="http://schemas.openxmlformats.org/officeDocument/2006/relationships/hyperlink" Target="https://dl.ndl.go.jp/ja/pid/12749227" TargetMode="External"/><Relationship Id="rId49" Type="http://schemas.openxmlformats.org/officeDocument/2006/relationships/hyperlink" Target="https://dl.ndl.go.jp/ja/pid/12751334" TargetMode="External"/><Relationship Id="rId114" Type="http://schemas.openxmlformats.org/officeDocument/2006/relationships/hyperlink" Target="https://dl.ndl.go.jp/ja/pid/12758178" TargetMode="External"/><Relationship Id="rId119" Type="http://schemas.openxmlformats.org/officeDocument/2006/relationships/hyperlink" Target="https://dl.ndl.go.jp/ja/pid/12746101" TargetMode="External"/><Relationship Id="rId44" Type="http://schemas.openxmlformats.org/officeDocument/2006/relationships/hyperlink" Target="https://dl.ndl.go.jp/ja/pid/12751320" TargetMode="External"/><Relationship Id="rId60" Type="http://schemas.openxmlformats.org/officeDocument/2006/relationships/hyperlink" Target="https://dl.ndl.go.jp/ja/pid/12751260" TargetMode="External"/><Relationship Id="rId65" Type="http://schemas.openxmlformats.org/officeDocument/2006/relationships/hyperlink" Target="https://dl.ndl.go.jp/ja/pid/12751268" TargetMode="External"/><Relationship Id="rId81" Type="http://schemas.openxmlformats.org/officeDocument/2006/relationships/hyperlink" Target="https://dl.ndl.go.jp/ja/pid/12764924" TargetMode="External"/><Relationship Id="rId86" Type="http://schemas.openxmlformats.org/officeDocument/2006/relationships/hyperlink" Target="https://dl.ndl.go.jp/ja/pid/12716624" TargetMode="External"/><Relationship Id="rId130" Type="http://schemas.openxmlformats.org/officeDocument/2006/relationships/hyperlink" Target="https://archive.wul.waseda.ac.jp/kosho/ya09/ya09_00549/ya09_00549_0003/ya09_00549_0004.html" TargetMode="External"/><Relationship Id="rId135" Type="http://schemas.openxmlformats.org/officeDocument/2006/relationships/hyperlink" Target="https://archive.wul.waseda.ac.jp/kosho/ya09/ya09_00549/ya09_00549_0003/ya09_00549_0009.html" TargetMode="External"/><Relationship Id="rId13" Type="http://schemas.openxmlformats.org/officeDocument/2006/relationships/hyperlink" Target="https://dl.ndl.go.jp/ja/pid/12749561" TargetMode="External"/><Relationship Id="rId18" Type="http://schemas.openxmlformats.org/officeDocument/2006/relationships/hyperlink" Target="https://dl.ndl.go.jp/ja/pid/12874585" TargetMode="External"/><Relationship Id="rId39" Type="http://schemas.openxmlformats.org/officeDocument/2006/relationships/hyperlink" Target="https://dl.ndl.go.jp/ja/pid/12751338" TargetMode="External"/><Relationship Id="rId109" Type="http://schemas.openxmlformats.org/officeDocument/2006/relationships/hyperlink" Target="https://dl.ndl.go.jp/ja/pid/12717319" TargetMode="External"/><Relationship Id="rId34" Type="http://schemas.openxmlformats.org/officeDocument/2006/relationships/hyperlink" Target="https://dl.ndl.go.jp/ja/pid/12751204" TargetMode="External"/><Relationship Id="rId50" Type="http://schemas.openxmlformats.org/officeDocument/2006/relationships/hyperlink" Target="https://dl.ndl.go.jp/ja/pid/12751335" TargetMode="External"/><Relationship Id="rId55" Type="http://schemas.openxmlformats.org/officeDocument/2006/relationships/hyperlink" Target="https://dl.ndl.go.jp/ja/pid/12751324" TargetMode="External"/><Relationship Id="rId76" Type="http://schemas.openxmlformats.org/officeDocument/2006/relationships/hyperlink" Target="https://dl.ndl.go.jp/ja/pid/12755630" TargetMode="External"/><Relationship Id="rId97" Type="http://schemas.openxmlformats.org/officeDocument/2006/relationships/hyperlink" Target="https://dl.ndl.go.jp/ja/pid/12755258" TargetMode="External"/><Relationship Id="rId104" Type="http://schemas.openxmlformats.org/officeDocument/2006/relationships/hyperlink" Target="https://dl.ndl.go.jp/ja/pid/12721045" TargetMode="External"/><Relationship Id="rId120" Type="http://schemas.openxmlformats.org/officeDocument/2006/relationships/hyperlink" Target="https://dl.ndl.go.jp/ja/pid/12867208" TargetMode="External"/><Relationship Id="rId125" Type="http://schemas.openxmlformats.org/officeDocument/2006/relationships/hyperlink" Target="https://dl.ndl.go.jp/ja/pid/12715507" TargetMode="External"/><Relationship Id="rId7" Type="http://schemas.openxmlformats.org/officeDocument/2006/relationships/hyperlink" Target="https://dl.ndl.go.jp/ja/pid/12761629" TargetMode="External"/><Relationship Id="rId71" Type="http://schemas.openxmlformats.org/officeDocument/2006/relationships/hyperlink" Target="https://dl.ndl.go.jp/ja/pid/12743539" TargetMode="External"/><Relationship Id="rId92" Type="http://schemas.openxmlformats.org/officeDocument/2006/relationships/hyperlink" Target="https://dl.ndl.go.jp/ja/pid/12874475" TargetMode="External"/><Relationship Id="rId2" Type="http://schemas.openxmlformats.org/officeDocument/2006/relationships/hyperlink" Target="https://kokusho.nijl.ac.jp/biblio/100365036/" TargetMode="External"/><Relationship Id="rId29" Type="http://schemas.openxmlformats.org/officeDocument/2006/relationships/hyperlink" Target="https://dl.ndl.go.jp/ja/pid/12755761" TargetMode="External"/><Relationship Id="rId24" Type="http://schemas.openxmlformats.org/officeDocument/2006/relationships/hyperlink" Target="https://dl.ndl.go.jp/ja/pid/12757309" TargetMode="External"/><Relationship Id="rId40" Type="http://schemas.openxmlformats.org/officeDocument/2006/relationships/hyperlink" Target="https://dl.ndl.go.jp/ja/pid/12751338" TargetMode="External"/><Relationship Id="rId45" Type="http://schemas.openxmlformats.org/officeDocument/2006/relationships/hyperlink" Target="https://dl.ndl.go.jp/ja/pid/12751320" TargetMode="External"/><Relationship Id="rId66" Type="http://schemas.openxmlformats.org/officeDocument/2006/relationships/hyperlink" Target="https://dl.ndl.go.jp/ja/pid/12751268" TargetMode="External"/><Relationship Id="rId87" Type="http://schemas.openxmlformats.org/officeDocument/2006/relationships/hyperlink" Target="https://dl.ndl.go.jp/ja/pid/12716624" TargetMode="External"/><Relationship Id="rId110" Type="http://schemas.openxmlformats.org/officeDocument/2006/relationships/hyperlink" Target="https://dl.ndl.go.jp/ja/pid/12759161" TargetMode="External"/><Relationship Id="rId115" Type="http://schemas.openxmlformats.org/officeDocument/2006/relationships/hyperlink" Target="https://dl.ndl.go.jp/ja/pid/12758178" TargetMode="External"/><Relationship Id="rId131" Type="http://schemas.openxmlformats.org/officeDocument/2006/relationships/hyperlink" Target="https://archive.wul.waseda.ac.jp/kosho/ya09/ya09_00549/ya09_00549_0003/ya09_00549_0005.html" TargetMode="External"/><Relationship Id="rId136" Type="http://schemas.openxmlformats.org/officeDocument/2006/relationships/hyperlink" Target="https://archive.wul.waseda.ac.jp/kosho/ya09/ya09_00549/ya09_00549_0001/ya09_00549_0001.html" TargetMode="External"/><Relationship Id="rId61" Type="http://schemas.openxmlformats.org/officeDocument/2006/relationships/hyperlink" Target="https://dl.ndl.go.jp/ja/pid/12751268" TargetMode="External"/><Relationship Id="rId82" Type="http://schemas.openxmlformats.org/officeDocument/2006/relationships/hyperlink" Target="https://dl.ndl.go.jp/ja/pid/12762238" TargetMode="External"/><Relationship Id="rId19" Type="http://schemas.openxmlformats.org/officeDocument/2006/relationships/hyperlink" Target="https://dl.ndl.go.jp/ja/pid/12740415" TargetMode="External"/><Relationship Id="rId14" Type="http://schemas.openxmlformats.org/officeDocument/2006/relationships/hyperlink" Target="https://dl.ndl.go.jp/ja/pid/12749561" TargetMode="External"/><Relationship Id="rId30" Type="http://schemas.openxmlformats.org/officeDocument/2006/relationships/hyperlink" Target="https://dl.ndl.go.jp/ja/pid/12753956" TargetMode="External"/><Relationship Id="rId35" Type="http://schemas.openxmlformats.org/officeDocument/2006/relationships/hyperlink" Target="https://dl.ndl.go.jp/ja/pid/12751336" TargetMode="External"/><Relationship Id="rId56" Type="http://schemas.openxmlformats.org/officeDocument/2006/relationships/hyperlink" Target="https://dl.ndl.go.jp/ja/pid/12751324" TargetMode="External"/><Relationship Id="rId77" Type="http://schemas.openxmlformats.org/officeDocument/2006/relationships/hyperlink" Target="https://dl.ndl.go.jp/ja/pid/12755630" TargetMode="External"/><Relationship Id="rId100" Type="http://schemas.openxmlformats.org/officeDocument/2006/relationships/hyperlink" Target="https://dl.ndl.go.jp/ja/pid/12763881" TargetMode="External"/><Relationship Id="rId105" Type="http://schemas.openxmlformats.org/officeDocument/2006/relationships/hyperlink" Target="https://dl.ndl.go.jp/ja/pid/12867688" TargetMode="External"/><Relationship Id="rId126" Type="http://schemas.openxmlformats.org/officeDocument/2006/relationships/hyperlink" Target="https://dl.ndl.go.jp/ja/pid/12759679" TargetMode="External"/><Relationship Id="rId8" Type="http://schemas.openxmlformats.org/officeDocument/2006/relationships/hyperlink" Target="https://dl.ndl.go.jp/ja/pid/12868191" TargetMode="External"/><Relationship Id="rId51" Type="http://schemas.openxmlformats.org/officeDocument/2006/relationships/hyperlink" Target="https://dl.ndl.go.jp/ja/pid/12751335" TargetMode="External"/><Relationship Id="rId72" Type="http://schemas.openxmlformats.org/officeDocument/2006/relationships/hyperlink" Target="https://dl.ndl.go.jp/ja/pid/12743539" TargetMode="External"/><Relationship Id="rId93" Type="http://schemas.openxmlformats.org/officeDocument/2006/relationships/hyperlink" Target="https://dl.ndl.go.jp/ja/pid/12874475" TargetMode="External"/><Relationship Id="rId98" Type="http://schemas.openxmlformats.org/officeDocument/2006/relationships/hyperlink" Target="https://dl.ndl.go.jp/ja/pid/12744346" TargetMode="External"/><Relationship Id="rId121" Type="http://schemas.openxmlformats.org/officeDocument/2006/relationships/hyperlink" Target="https://dl.ndl.go.jp/ja/pid/12720560" TargetMode="External"/><Relationship Id="rId3" Type="http://schemas.openxmlformats.org/officeDocument/2006/relationships/hyperlink" Target="https://dl.ndl.go.jp/ja/pid/12759833" TargetMode="External"/><Relationship Id="rId25" Type="http://schemas.openxmlformats.org/officeDocument/2006/relationships/hyperlink" Target="https://dl.ndl.go.jp/ja/pid/12764395" TargetMode="External"/><Relationship Id="rId46" Type="http://schemas.openxmlformats.org/officeDocument/2006/relationships/hyperlink" Target="https://dl.ndl.go.jp/ja/pid/12751335" TargetMode="External"/><Relationship Id="rId67" Type="http://schemas.openxmlformats.org/officeDocument/2006/relationships/hyperlink" Target="https://dl.ndl.go.jp/ja/pid/12751253" TargetMode="External"/><Relationship Id="rId116" Type="http://schemas.openxmlformats.org/officeDocument/2006/relationships/hyperlink" Target="https://dl.ndl.go.jp/ja/pid/12761102" TargetMode="External"/><Relationship Id="rId137" Type="http://schemas.openxmlformats.org/officeDocument/2006/relationships/hyperlink" Target="https://archive.wul.waseda.ac.jp/kosho/ya09/ya09_00549/ya09_00549_0002/ya09_00549_0002.html" TargetMode="External"/><Relationship Id="rId20" Type="http://schemas.openxmlformats.org/officeDocument/2006/relationships/hyperlink" Target="https://dl.ndl.go.jp/ja/pid/12866285" TargetMode="External"/><Relationship Id="rId41" Type="http://schemas.openxmlformats.org/officeDocument/2006/relationships/hyperlink" Target="https://dl.ndl.go.jp/ja/pid/12751338" TargetMode="External"/><Relationship Id="rId62" Type="http://schemas.openxmlformats.org/officeDocument/2006/relationships/hyperlink" Target="https://dl.ndl.go.jp/ja/pid/12751268" TargetMode="External"/><Relationship Id="rId83" Type="http://schemas.openxmlformats.org/officeDocument/2006/relationships/hyperlink" Target="https://dl.ndl.go.jp/ja/pid/12716751" TargetMode="External"/><Relationship Id="rId88" Type="http://schemas.openxmlformats.org/officeDocument/2006/relationships/hyperlink" Target="https://dl.ndl.go.jp/ja/pid/12762518" TargetMode="External"/><Relationship Id="rId111" Type="http://schemas.openxmlformats.org/officeDocument/2006/relationships/hyperlink" Target="https://dl.ndl.go.jp/ja/pid/12759161" TargetMode="External"/><Relationship Id="rId132" Type="http://schemas.openxmlformats.org/officeDocument/2006/relationships/hyperlink" Target="https://archive.wul.waseda.ac.jp/kosho/ya09/ya09_00549/ya09_00549_0003/ya09_00549_0006.html" TargetMode="External"/><Relationship Id="rId15" Type="http://schemas.openxmlformats.org/officeDocument/2006/relationships/hyperlink" Target="https://dl.ndl.go.jp/ja/pid/12758017" TargetMode="External"/><Relationship Id="rId36" Type="http://schemas.openxmlformats.org/officeDocument/2006/relationships/hyperlink" Target="https://dl.ndl.go.jp/ja/pid/12751336" TargetMode="External"/><Relationship Id="rId57" Type="http://schemas.openxmlformats.org/officeDocument/2006/relationships/hyperlink" Target="https://dl.ndl.go.jp/ja/pid/12751324" TargetMode="External"/><Relationship Id="rId106" Type="http://schemas.openxmlformats.org/officeDocument/2006/relationships/hyperlink" Target="https://dl.ndl.go.jp/ja/pid/12872978" TargetMode="External"/><Relationship Id="rId127" Type="http://schemas.openxmlformats.org/officeDocument/2006/relationships/hyperlink" Target="https://dl.ndl.go.jp/ja/pid/12871929" TargetMode="External"/><Relationship Id="rId10" Type="http://schemas.openxmlformats.org/officeDocument/2006/relationships/hyperlink" Target="https://dl.ndl.go.jp/ja/pid/12756603" TargetMode="External"/><Relationship Id="rId31" Type="http://schemas.openxmlformats.org/officeDocument/2006/relationships/hyperlink" Target="https://dl.ndl.go.jp/ja/pid/12754106" TargetMode="External"/><Relationship Id="rId52" Type="http://schemas.openxmlformats.org/officeDocument/2006/relationships/hyperlink" Target="https://dl.ndl.go.jp/ja/pid/12751335" TargetMode="External"/><Relationship Id="rId73" Type="http://schemas.openxmlformats.org/officeDocument/2006/relationships/hyperlink" Target="https://dl.ndl.go.jp/ja/pid/12868018" TargetMode="External"/><Relationship Id="rId78" Type="http://schemas.openxmlformats.org/officeDocument/2006/relationships/hyperlink" Target="https://dl.ndl.go.jp/ja/pid/12755630" TargetMode="External"/><Relationship Id="rId94" Type="http://schemas.openxmlformats.org/officeDocument/2006/relationships/hyperlink" Target="https://dl.ndl.go.jp/ja/pid/12874475" TargetMode="External"/><Relationship Id="rId99" Type="http://schemas.openxmlformats.org/officeDocument/2006/relationships/hyperlink" Target="https://dl.ndl.go.jp/ja/pid/12718623" TargetMode="External"/><Relationship Id="rId101" Type="http://schemas.openxmlformats.org/officeDocument/2006/relationships/hyperlink" Target="https://dl.ndl.go.jp/ja/pid/12753150" TargetMode="External"/><Relationship Id="rId122" Type="http://schemas.openxmlformats.org/officeDocument/2006/relationships/hyperlink" Target="https://dl.ndl.go.jp/ja/pid/12759348" TargetMode="External"/><Relationship Id="rId4" Type="http://schemas.openxmlformats.org/officeDocument/2006/relationships/hyperlink" Target="https://dl.ndl.go.jp/ja/pid/12744699" TargetMode="External"/><Relationship Id="rId9" Type="http://schemas.openxmlformats.org/officeDocument/2006/relationships/hyperlink" Target="https://dl.ndl.go.jp/ja/pid/12763663" TargetMode="External"/><Relationship Id="rId26" Type="http://schemas.openxmlformats.org/officeDocument/2006/relationships/hyperlink" Target="https://dl.ndl.go.jp/ja/pid/12754827" TargetMode="External"/><Relationship Id="rId47" Type="http://schemas.openxmlformats.org/officeDocument/2006/relationships/hyperlink" Target="https://dl.ndl.go.jp/ja/pid/12751334" TargetMode="External"/><Relationship Id="rId68" Type="http://schemas.openxmlformats.org/officeDocument/2006/relationships/hyperlink" Target="https://dl.ndl.go.jp/ja/pid/12749776" TargetMode="External"/><Relationship Id="rId89" Type="http://schemas.openxmlformats.org/officeDocument/2006/relationships/hyperlink" Target="https://dl.ndl.go.jp/ja/pid/12748829" TargetMode="External"/><Relationship Id="rId112" Type="http://schemas.openxmlformats.org/officeDocument/2006/relationships/hyperlink" Target="https://dl.ndl.go.jp/ja/pid/12758178" TargetMode="External"/><Relationship Id="rId133" Type="http://schemas.openxmlformats.org/officeDocument/2006/relationships/hyperlink" Target="https://archive.wul.waseda.ac.jp/kosho/ya09/ya09_00549/ya09_00549_0003/ya09_00549_000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B97CF-5FCE-4D16-819D-A14341B1790B}">
  <sheetPr>
    <tabColor rgb="FFFF0000"/>
  </sheetPr>
  <dimension ref="A1:I91"/>
  <sheetViews>
    <sheetView tabSelected="1" zoomScale="175" zoomScaleNormal="17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RowHeight="18.75" x14ac:dyDescent="0.4"/>
  <cols>
    <col min="1" max="1" width="25.5" bestFit="1" customWidth="1"/>
    <col min="3" max="3" width="14.5" customWidth="1"/>
    <col min="5" max="5" width="14.5" customWidth="1"/>
    <col min="6" max="6" width="8.875" customWidth="1"/>
    <col min="7" max="7" width="22.75" customWidth="1"/>
    <col min="8" max="8" width="8.5" customWidth="1"/>
    <col min="9" max="9" width="27.25" customWidth="1"/>
  </cols>
  <sheetData>
    <row r="1" spans="1:9" x14ac:dyDescent="0.4">
      <c r="A1" s="10" t="s">
        <v>100</v>
      </c>
      <c r="B1" s="13" t="s">
        <v>118</v>
      </c>
      <c r="C1" s="14" t="s">
        <v>101</v>
      </c>
      <c r="D1" s="11" t="s">
        <v>118</v>
      </c>
      <c r="E1" s="12" t="s">
        <v>119</v>
      </c>
      <c r="F1" s="21" t="s">
        <v>118</v>
      </c>
      <c r="G1" s="22" t="s">
        <v>125</v>
      </c>
      <c r="H1" s="31" t="s">
        <v>426</v>
      </c>
      <c r="I1" s="10" t="s">
        <v>427</v>
      </c>
    </row>
    <row r="2" spans="1:9" x14ac:dyDescent="0.4">
      <c r="A2" s="1" t="s">
        <v>0</v>
      </c>
      <c r="B2" s="1">
        <v>5</v>
      </c>
      <c r="C2" s="9" t="str">
        <f>HYPERLINK("https://kokusho.nijl.ac.jp/biblio/100252763/5")</f>
        <v>https://kokusho.nijl.ac.jp/biblio/100252763/5</v>
      </c>
      <c r="D2" s="1">
        <v>3</v>
      </c>
      <c r="E2" s="9" t="str">
        <f>HYPERLINK("https://kokusho.nijl.ac.jp/biblio/100365036/3")</f>
        <v>https://kokusho.nijl.ac.jp/biblio/100365036/3</v>
      </c>
      <c r="F2" s="1">
        <v>8</v>
      </c>
      <c r="G2" s="1" t="str">
        <f>HYPERLINK("https://dl.ndl.go.jp/ja/pid/12759833/1/8")</f>
        <v>https://dl.ndl.go.jp/ja/pid/12759833/1/8</v>
      </c>
      <c r="H2" s="1" t="s">
        <v>428</v>
      </c>
      <c r="I2" s="1" t="str">
        <f>HYPERLINK("https://archive.wul.waseda.ac.jp/kosho/ya09/ya09_00549/ya09_00549_0001/ya09_00549_0001.html")</f>
        <v>https://archive.wul.waseda.ac.jp/kosho/ya09/ya09_00549/ya09_00549_0001/ya09_00549_0001.html</v>
      </c>
    </row>
    <row r="3" spans="1:9" x14ac:dyDescent="0.4">
      <c r="A3" s="1" t="s">
        <v>83</v>
      </c>
      <c r="B3" s="1">
        <v>6</v>
      </c>
      <c r="C3" s="1" t="str">
        <f>HYPERLINK("https://kokusho.nijl.ac.jp/biblio/100252763/6")</f>
        <v>https://kokusho.nijl.ac.jp/biblio/100252763/6</v>
      </c>
      <c r="D3" s="1" t="s">
        <v>470</v>
      </c>
      <c r="E3" s="19" t="s">
        <v>120</v>
      </c>
      <c r="F3" s="1" t="s">
        <v>470</v>
      </c>
      <c r="G3" s="1"/>
      <c r="H3" s="1" t="s">
        <v>429</v>
      </c>
      <c r="I3" s="1" t="str">
        <f>HYPERLINK("https://archive.wul.waseda.ac.jp/kosho/ya09/ya09_00549/ya09_00549_0001/ya09_00549_0001.html")</f>
        <v>https://archive.wul.waseda.ac.jp/kosho/ya09/ya09_00549/ya09_00549_0001/ya09_00549_0001.html</v>
      </c>
    </row>
    <row r="4" spans="1:9" x14ac:dyDescent="0.4">
      <c r="A4" s="1" t="s">
        <v>84</v>
      </c>
      <c r="B4" s="1">
        <v>11</v>
      </c>
      <c r="C4" s="1" t="str">
        <f>HYPERLINK("https://kokusho.nijl.ac.jp/biblio/100252763/11")</f>
        <v>https://kokusho.nijl.ac.jp/biblio/100252763/11</v>
      </c>
      <c r="D4" s="1" t="s">
        <v>470</v>
      </c>
      <c r="E4" s="1"/>
      <c r="F4" s="1" t="s">
        <v>470</v>
      </c>
      <c r="G4" s="1"/>
      <c r="H4" s="1"/>
      <c r="I4" s="1"/>
    </row>
    <row r="5" spans="1:9" x14ac:dyDescent="0.4">
      <c r="A5" s="1" t="s">
        <v>85</v>
      </c>
      <c r="B5" s="1">
        <v>21</v>
      </c>
      <c r="C5" s="1" t="str">
        <f>HYPERLINK("https://kokusho.nijl.ac.jp/biblio/100252763/21")</f>
        <v>https://kokusho.nijl.ac.jp/biblio/100252763/21</v>
      </c>
      <c r="D5" s="1" t="s">
        <v>470</v>
      </c>
      <c r="E5" s="1"/>
      <c r="F5" s="1" t="s">
        <v>470</v>
      </c>
      <c r="G5" s="1"/>
      <c r="H5" s="1"/>
      <c r="I5" s="1"/>
    </row>
    <row r="6" spans="1:9" x14ac:dyDescent="0.4">
      <c r="A6" s="1" t="s">
        <v>86</v>
      </c>
      <c r="B6" s="1">
        <v>26</v>
      </c>
      <c r="C6" s="1" t="str">
        <f>HYPERLINK("https://kokusho.nijl.ac.jp/biblio/100252763/26")</f>
        <v>https://kokusho.nijl.ac.jp/biblio/100252763/26</v>
      </c>
      <c r="D6" s="1" t="s">
        <v>470</v>
      </c>
      <c r="E6" s="1"/>
      <c r="F6" s="1" t="s">
        <v>470</v>
      </c>
      <c r="G6" s="1"/>
      <c r="H6" s="1"/>
      <c r="I6" s="1"/>
    </row>
    <row r="7" spans="1:9" x14ac:dyDescent="0.4">
      <c r="A7" s="1" t="s">
        <v>1</v>
      </c>
      <c r="B7" s="1">
        <v>28</v>
      </c>
      <c r="C7" s="1" t="str">
        <f>HYPERLINK("https://kokusho.nijl.ac.jp/biblio/100252763/28")</f>
        <v>https://kokusho.nijl.ac.jp/biblio/100252763/28</v>
      </c>
      <c r="D7" s="1">
        <v>4</v>
      </c>
      <c r="E7" s="1" t="str">
        <f>HYPERLINK("https://kokusho.nijl.ac.jp/biblio/100365036/4")</f>
        <v>https://kokusho.nijl.ac.jp/biblio/100365036/4</v>
      </c>
      <c r="F7" s="1">
        <v>12</v>
      </c>
      <c r="G7" s="1" t="str">
        <f>HYPERLINK("https://dl.ndl.go.jp/ja/pid/12759833/1/12")</f>
        <v>https://dl.ndl.go.jp/ja/pid/12759833/1/12</v>
      </c>
      <c r="H7" s="1" t="s">
        <v>430</v>
      </c>
      <c r="I7" s="1" t="str">
        <f t="shared" ref="I7:I13" si="0">HYPERLINK("https://archive.wul.waseda.ac.jp/kosho/ya09/ya09_00549/ya09_00549_0001/ya09_00549_0001.html")</f>
        <v>https://archive.wul.waseda.ac.jp/kosho/ya09/ya09_00549/ya09_00549_0001/ya09_00549_0001.html</v>
      </c>
    </row>
    <row r="8" spans="1:9" x14ac:dyDescent="0.4">
      <c r="A8" s="1" t="s">
        <v>2</v>
      </c>
      <c r="B8" s="1">
        <v>36</v>
      </c>
      <c r="C8" s="1" t="str">
        <f>HYPERLINK("https://kokusho.nijl.ac.jp/biblio/100252763/36")</f>
        <v>https://kokusho.nijl.ac.jp/biblio/100252763/36</v>
      </c>
      <c r="D8" s="1">
        <v>6</v>
      </c>
      <c r="E8" s="1" t="str">
        <f>HYPERLINK("https://kokusho.nijl.ac.jp/biblio/100365036/6")</f>
        <v>https://kokusho.nijl.ac.jp/biblio/100365036/6</v>
      </c>
      <c r="F8" s="1">
        <v>29</v>
      </c>
      <c r="G8" s="1" t="str">
        <f>HYPERLINK("https://dl.ndl.go.jp/ja/pid/12759833/1/29")</f>
        <v>https://dl.ndl.go.jp/ja/pid/12759833/1/29</v>
      </c>
      <c r="H8" s="1" t="s">
        <v>431</v>
      </c>
      <c r="I8" s="1" t="str">
        <f t="shared" si="0"/>
        <v>https://archive.wul.waseda.ac.jp/kosho/ya09/ya09_00549/ya09_00549_0001/ya09_00549_0001.html</v>
      </c>
    </row>
    <row r="9" spans="1:9" x14ac:dyDescent="0.4">
      <c r="A9" s="1" t="s">
        <v>3</v>
      </c>
      <c r="B9" s="1">
        <v>41</v>
      </c>
      <c r="C9" s="1" t="str">
        <f>HYPERLINK("https://kokusho.nijl.ac.jp/biblio/100252763/41")</f>
        <v>https://kokusho.nijl.ac.jp/biblio/100252763/41</v>
      </c>
      <c r="D9" s="1">
        <v>8</v>
      </c>
      <c r="E9" s="1" t="str">
        <f>HYPERLINK("https://kokusho.nijl.ac.jp/biblio/100365036/8")</f>
        <v>https://kokusho.nijl.ac.jp/biblio/100365036/8</v>
      </c>
      <c r="F9" s="1">
        <v>44</v>
      </c>
      <c r="G9" s="1" t="str">
        <f>HYPERLINK("https://dl.ndl.go.jp/ja/pid/12759833/1/44")</f>
        <v>https://dl.ndl.go.jp/ja/pid/12759833/1/44</v>
      </c>
      <c r="H9" s="1" t="s">
        <v>432</v>
      </c>
      <c r="I9" s="1" t="str">
        <f t="shared" si="0"/>
        <v>https://archive.wul.waseda.ac.jp/kosho/ya09/ya09_00549/ya09_00549_0001/ya09_00549_0001.html</v>
      </c>
    </row>
    <row r="10" spans="1:9" x14ac:dyDescent="0.4">
      <c r="A10" s="1" t="s">
        <v>4</v>
      </c>
      <c r="B10" s="1">
        <v>60</v>
      </c>
      <c r="C10" s="1" t="str">
        <f>HYPERLINK("https://kokusho.nijl.ac.jp/biblio/100252763/60")</f>
        <v>https://kokusho.nijl.ac.jp/biblio/100252763/60</v>
      </c>
      <c r="D10" s="1">
        <v>12</v>
      </c>
      <c r="E10" s="1" t="str">
        <f>HYPERLINK("https://kokusho.nijl.ac.jp/biblio/100365036/12")</f>
        <v>https://kokusho.nijl.ac.jp/biblio/100365036/12</v>
      </c>
      <c r="F10" s="1">
        <v>68</v>
      </c>
      <c r="G10" s="1" t="str">
        <f>HYPERLINK("https://dl.ndl.go.jp/ja/pid/12759833/1/68")</f>
        <v>https://dl.ndl.go.jp/ja/pid/12759833/1/68</v>
      </c>
      <c r="H10" s="1" t="s">
        <v>433</v>
      </c>
      <c r="I10" s="1" t="str">
        <f t="shared" si="0"/>
        <v>https://archive.wul.waseda.ac.jp/kosho/ya09/ya09_00549/ya09_00549_0001/ya09_00549_0001.html</v>
      </c>
    </row>
    <row r="11" spans="1:9" x14ac:dyDescent="0.4">
      <c r="A11" s="1" t="s">
        <v>5</v>
      </c>
      <c r="B11" s="1">
        <v>73</v>
      </c>
      <c r="C11" s="1" t="str">
        <f>HYPERLINK("https://kokusho.nijl.ac.jp/biblio/100252763/73")</f>
        <v>https://kokusho.nijl.ac.jp/biblio/100252763/73</v>
      </c>
      <c r="D11" s="1">
        <v>15</v>
      </c>
      <c r="E11" s="1" t="str">
        <f>HYPERLINK("https://kokusho.nijl.ac.jp/biblio/100365036/15")</f>
        <v>https://kokusho.nijl.ac.jp/biblio/100365036/15</v>
      </c>
      <c r="F11" s="1">
        <v>80</v>
      </c>
      <c r="G11" s="1" t="str">
        <f>HYPERLINK("https://dl.ndl.go.jp/ja/pid/12759833/1/80")</f>
        <v>https://dl.ndl.go.jp/ja/pid/12759833/1/80</v>
      </c>
      <c r="H11" s="1" t="s">
        <v>434</v>
      </c>
      <c r="I11" s="1" t="str">
        <f t="shared" si="0"/>
        <v>https://archive.wul.waseda.ac.jp/kosho/ya09/ya09_00549/ya09_00549_0001/ya09_00549_0001.html</v>
      </c>
    </row>
    <row r="12" spans="1:9" x14ac:dyDescent="0.4">
      <c r="A12" s="1" t="s">
        <v>6</v>
      </c>
      <c r="B12" s="1">
        <v>95</v>
      </c>
      <c r="C12" s="1" t="str">
        <f>HYPERLINK("https://kokusho.nijl.ac.jp/biblio/100252763/95")</f>
        <v>https://kokusho.nijl.ac.jp/biblio/100252763/95</v>
      </c>
      <c r="D12" s="1">
        <v>19</v>
      </c>
      <c r="E12" s="1" t="str">
        <f>HYPERLINK("https://kokusho.nijl.ac.jp/biblio/100365036/19")</f>
        <v>https://kokusho.nijl.ac.jp/biblio/100365036/19</v>
      </c>
      <c r="F12" s="1">
        <v>119</v>
      </c>
      <c r="G12" s="1" t="str">
        <f>HYPERLINK("https://dl.ndl.go.jp/ja/pid/12759833/1/119")</f>
        <v>https://dl.ndl.go.jp/ja/pid/12759833/1/119</v>
      </c>
      <c r="H12" s="1" t="s">
        <v>435</v>
      </c>
      <c r="I12" s="1" t="str">
        <f t="shared" si="0"/>
        <v>https://archive.wul.waseda.ac.jp/kosho/ya09/ya09_00549/ya09_00549_0001/ya09_00549_0001.html</v>
      </c>
    </row>
    <row r="13" spans="1:9" x14ac:dyDescent="0.4">
      <c r="A13" s="1" t="s">
        <v>7</v>
      </c>
      <c r="B13" s="1">
        <v>99</v>
      </c>
      <c r="C13" s="1" t="str">
        <f>HYPERLINK("https://kokusho.nijl.ac.jp/biblio/100252763/99")</f>
        <v>https://kokusho.nijl.ac.jp/biblio/100252763/99</v>
      </c>
      <c r="D13" s="1">
        <v>21</v>
      </c>
      <c r="E13" s="1" t="str">
        <f>HYPERLINK("https://kokusho.nijl.ac.jp/biblio/100365036/21")</f>
        <v>https://kokusho.nijl.ac.jp/biblio/100365036/21</v>
      </c>
      <c r="F13" s="1">
        <v>128</v>
      </c>
      <c r="G13" s="1" t="str">
        <f>HYPERLINK("https://dl.ndl.go.jp/ja/pid/12759833/1/128")</f>
        <v>https://dl.ndl.go.jp/ja/pid/12759833/1/128</v>
      </c>
      <c r="H13" s="1" t="s">
        <v>436</v>
      </c>
      <c r="I13" s="1" t="str">
        <f t="shared" si="0"/>
        <v>https://archive.wul.waseda.ac.jp/kosho/ya09/ya09_00549/ya09_00549_0001/ya09_00549_0001.html</v>
      </c>
    </row>
    <row r="14" spans="1:9" x14ac:dyDescent="0.4">
      <c r="A14" s="1" t="s">
        <v>8</v>
      </c>
      <c r="B14" s="1">
        <v>112</v>
      </c>
      <c r="C14" s="1" t="str">
        <f>HYPERLINK("https://kokusho.nijl.ac.jp/biblio/100252763/112")</f>
        <v>https://kokusho.nijl.ac.jp/biblio/100252763/112</v>
      </c>
      <c r="D14" s="1">
        <v>23</v>
      </c>
      <c r="E14" s="1" t="str">
        <f>HYPERLINK("https://kokusho.nijl.ac.jp/biblio/100365036/23")</f>
        <v>https://kokusho.nijl.ac.jp/biblio/100365036/23</v>
      </c>
      <c r="F14" s="1">
        <v>152</v>
      </c>
      <c r="G14" s="1" t="str">
        <f>HYPERLINK("https://dl.ndl.go.jp/ja/pid/12759833/1/152")</f>
        <v>https://dl.ndl.go.jp/ja/pid/12759833/1/152</v>
      </c>
      <c r="H14" s="1" t="s">
        <v>428</v>
      </c>
      <c r="I14" s="1" t="str">
        <f t="shared" ref="I14:I24" si="1">HYPERLINK("https://archive.wul.waseda.ac.jp/kosho/ya09/ya09_00549/ya09_00549_0002/ya09_00549_0002.html")</f>
        <v>https://archive.wul.waseda.ac.jp/kosho/ya09/ya09_00549/ya09_00549_0002/ya09_00549_0002.html</v>
      </c>
    </row>
    <row r="15" spans="1:9" x14ac:dyDescent="0.4">
      <c r="A15" s="1" t="s">
        <v>9</v>
      </c>
      <c r="B15" s="1">
        <v>119</v>
      </c>
      <c r="C15" s="1" t="str">
        <f>HYPERLINK("https://kokusho.nijl.ac.jp/biblio/100252763/119")</f>
        <v>https://kokusho.nijl.ac.jp/biblio/100252763/119</v>
      </c>
      <c r="D15" s="1">
        <v>24</v>
      </c>
      <c r="E15" s="1" t="str">
        <f>HYPERLINK("https://kokusho.nijl.ac.jp/biblio/100365036/24")</f>
        <v>https://kokusho.nijl.ac.jp/biblio/100365036/24</v>
      </c>
      <c r="F15" s="1">
        <v>171</v>
      </c>
      <c r="G15" s="1" t="str">
        <f>HYPERLINK("https://dl.ndl.go.jp/ja/pid/12759833/1/171")</f>
        <v>https://dl.ndl.go.jp/ja/pid/12759833/1/171</v>
      </c>
      <c r="H15" s="1" t="s">
        <v>437</v>
      </c>
      <c r="I15" s="1" t="str">
        <f t="shared" si="1"/>
        <v>https://archive.wul.waseda.ac.jp/kosho/ya09/ya09_00549/ya09_00549_0002/ya09_00549_0002.html</v>
      </c>
    </row>
    <row r="16" spans="1:9" x14ac:dyDescent="0.4">
      <c r="A16" s="1" t="s">
        <v>10</v>
      </c>
      <c r="B16" s="1">
        <v>125</v>
      </c>
      <c r="C16" s="1" t="str">
        <f>HYPERLINK("https://kokusho.nijl.ac.jp/biblio/100252763/125")</f>
        <v>https://kokusho.nijl.ac.jp/biblio/100252763/125</v>
      </c>
      <c r="D16" s="1">
        <v>26</v>
      </c>
      <c r="E16" s="1" t="str">
        <f>HYPERLINK("https://kokusho.nijl.ac.jp/biblio/100365036/26")</f>
        <v>https://kokusho.nijl.ac.jp/biblio/100365036/26</v>
      </c>
      <c r="F16" s="1">
        <v>195</v>
      </c>
      <c r="G16" s="1" t="str">
        <f>HYPERLINK("https://dl.ndl.go.jp/ja/pid/12759833/1/195")</f>
        <v>https://dl.ndl.go.jp/ja/pid/12759833/1/195</v>
      </c>
      <c r="H16" s="1" t="s">
        <v>438</v>
      </c>
      <c r="I16" s="1" t="str">
        <f t="shared" si="1"/>
        <v>https://archive.wul.waseda.ac.jp/kosho/ya09/ya09_00549/ya09_00549_0002/ya09_00549_0002.html</v>
      </c>
    </row>
    <row r="17" spans="1:9" x14ac:dyDescent="0.4">
      <c r="A17" s="1" t="s">
        <v>11</v>
      </c>
      <c r="B17" s="1">
        <v>134</v>
      </c>
      <c r="C17" s="1" t="str">
        <f>HYPERLINK("https://kokusho.nijl.ac.jp/biblio/100252763/134")</f>
        <v>https://kokusho.nijl.ac.jp/biblio/100252763/134</v>
      </c>
      <c r="D17" s="1">
        <v>29</v>
      </c>
      <c r="E17" s="1" t="str">
        <f>HYPERLINK("https://kokusho.nijl.ac.jp/biblio/100365036/29")</f>
        <v>https://kokusho.nijl.ac.jp/biblio/100365036/29</v>
      </c>
      <c r="F17" s="1">
        <v>220</v>
      </c>
      <c r="G17" s="1" t="str">
        <f>HYPERLINK("https://dl.ndl.go.jp/ja/pid/12759833/1/220")</f>
        <v>https://dl.ndl.go.jp/ja/pid/12759833/1/220</v>
      </c>
      <c r="H17" s="1" t="s">
        <v>439</v>
      </c>
      <c r="I17" s="1" t="str">
        <f t="shared" si="1"/>
        <v>https://archive.wul.waseda.ac.jp/kosho/ya09/ya09_00549/ya09_00549_0002/ya09_00549_0002.html</v>
      </c>
    </row>
    <row r="18" spans="1:9" x14ac:dyDescent="0.4">
      <c r="A18" s="1" t="s">
        <v>12</v>
      </c>
      <c r="B18" s="1">
        <v>136</v>
      </c>
      <c r="C18" s="1" t="str">
        <f>HYPERLINK("https://kokusho.nijl.ac.jp/biblio/100252763/136")</f>
        <v>https://kokusho.nijl.ac.jp/biblio/100252763/136</v>
      </c>
      <c r="D18" s="1">
        <v>30</v>
      </c>
      <c r="E18" s="1" t="str">
        <f>HYPERLINK("https://kokusho.nijl.ac.jp/biblio/100365036/30")</f>
        <v>https://kokusho.nijl.ac.jp/biblio/100365036/30</v>
      </c>
      <c r="F18" s="1">
        <v>232</v>
      </c>
      <c r="G18" s="1" t="str">
        <f>HYPERLINK("https://dl.ndl.go.jp/ja/pid/12759833/1/232")</f>
        <v>https://dl.ndl.go.jp/ja/pid/12759833/1/232</v>
      </c>
      <c r="H18" s="1" t="s">
        <v>440</v>
      </c>
      <c r="I18" s="1" t="str">
        <f t="shared" si="1"/>
        <v>https://archive.wul.waseda.ac.jp/kosho/ya09/ya09_00549/ya09_00549_0002/ya09_00549_0002.html</v>
      </c>
    </row>
    <row r="19" spans="1:9" x14ac:dyDescent="0.4">
      <c r="A19" s="1" t="s">
        <v>13</v>
      </c>
      <c r="B19" s="1">
        <v>139</v>
      </c>
      <c r="C19" s="1" t="str">
        <f>HYPERLINK("https://kokusho.nijl.ac.jp/biblio/100252763/139")</f>
        <v>https://kokusho.nijl.ac.jp/biblio/100252763/139</v>
      </c>
      <c r="D19" s="1">
        <v>32</v>
      </c>
      <c r="E19" s="1" t="str">
        <f>HYPERLINK("https://kokusho.nijl.ac.jp/biblio/100365036/32")</f>
        <v>https://kokusho.nijl.ac.jp/biblio/100365036/32</v>
      </c>
      <c r="F19" s="1">
        <v>243</v>
      </c>
      <c r="G19" s="1" t="str">
        <f>HYPERLINK("https://dl.ndl.go.jp/ja/pid/12759833/1/243")</f>
        <v>https://dl.ndl.go.jp/ja/pid/12759833/1/243</v>
      </c>
      <c r="H19" s="1" t="s">
        <v>441</v>
      </c>
      <c r="I19" s="1" t="str">
        <f t="shared" si="1"/>
        <v>https://archive.wul.waseda.ac.jp/kosho/ya09/ya09_00549/ya09_00549_0002/ya09_00549_0002.html</v>
      </c>
    </row>
    <row r="20" spans="1:9" x14ac:dyDescent="0.4">
      <c r="A20" s="1" t="s">
        <v>14</v>
      </c>
      <c r="B20" s="1">
        <v>143</v>
      </c>
      <c r="C20" s="1" t="str">
        <f>HYPERLINK("https://kokusho.nijl.ac.jp/biblio/100252763/143")</f>
        <v>https://kokusho.nijl.ac.jp/biblio/100252763/143</v>
      </c>
      <c r="D20" s="1">
        <v>32</v>
      </c>
      <c r="E20" s="1" t="str">
        <f>HYPERLINK("https://kokusho.nijl.ac.jp/biblio/100365036/32")</f>
        <v>https://kokusho.nijl.ac.jp/biblio/100365036/32</v>
      </c>
      <c r="F20" s="1">
        <v>254</v>
      </c>
      <c r="G20" s="1" t="str">
        <f>HYPERLINK("https://dl.ndl.go.jp/ja/pid/12759833/1/254")</f>
        <v>https://dl.ndl.go.jp/ja/pid/12759833/1/254</v>
      </c>
      <c r="H20" s="1" t="s">
        <v>442</v>
      </c>
      <c r="I20" s="1" t="str">
        <f t="shared" si="1"/>
        <v>https://archive.wul.waseda.ac.jp/kosho/ya09/ya09_00549/ya09_00549_0002/ya09_00549_0002.html</v>
      </c>
    </row>
    <row r="21" spans="1:9" x14ac:dyDescent="0.4">
      <c r="A21" s="1" t="s">
        <v>15</v>
      </c>
      <c r="B21" s="1">
        <v>150</v>
      </c>
      <c r="C21" s="1" t="str">
        <f>HYPERLINK("https://kokusho.nijl.ac.jp/biblio/100252763/150")</f>
        <v>https://kokusho.nijl.ac.jp/biblio/100252763/150</v>
      </c>
      <c r="D21" s="1">
        <v>35</v>
      </c>
      <c r="E21" s="1" t="str">
        <f>HYPERLINK("https://kokusho.nijl.ac.jp/biblio/100365036/35")</f>
        <v>https://kokusho.nijl.ac.jp/biblio/100365036/35</v>
      </c>
      <c r="F21" s="1">
        <v>265</v>
      </c>
      <c r="G21" s="1" t="str">
        <f>HYPERLINK("https://dl.ndl.go.jp/ja/pid/12759833/1/265")</f>
        <v>https://dl.ndl.go.jp/ja/pid/12759833/1/265</v>
      </c>
      <c r="H21" s="1" t="s">
        <v>433</v>
      </c>
      <c r="I21" s="1" t="str">
        <f t="shared" si="1"/>
        <v>https://archive.wul.waseda.ac.jp/kosho/ya09/ya09_00549/ya09_00549_0002/ya09_00549_0002.html</v>
      </c>
    </row>
    <row r="22" spans="1:9" x14ac:dyDescent="0.4">
      <c r="A22" s="1" t="s">
        <v>16</v>
      </c>
      <c r="B22" s="1">
        <v>154</v>
      </c>
      <c r="C22" s="1" t="str">
        <f>HYPERLINK("https://kokusho.nijl.ac.jp/biblio/100252763/154")</f>
        <v>https://kokusho.nijl.ac.jp/biblio/100252763/154</v>
      </c>
      <c r="D22" s="1">
        <v>36</v>
      </c>
      <c r="E22" s="1" t="str">
        <f>HYPERLINK("https://kokusho.nijl.ac.jp/biblio/100365036/36")</f>
        <v>https://kokusho.nijl.ac.jp/biblio/100365036/36</v>
      </c>
      <c r="F22" s="1">
        <v>273</v>
      </c>
      <c r="G22" s="1" t="str">
        <f>HYPERLINK("https://dl.ndl.go.jp/ja/pid/12759833/1/273")</f>
        <v>https://dl.ndl.go.jp/ja/pid/12759833/1/273</v>
      </c>
      <c r="H22" s="1" t="s">
        <v>443</v>
      </c>
      <c r="I22" s="1" t="str">
        <f t="shared" si="1"/>
        <v>https://archive.wul.waseda.ac.jp/kosho/ya09/ya09_00549/ya09_00549_0002/ya09_00549_0002.html</v>
      </c>
    </row>
    <row r="23" spans="1:9" x14ac:dyDescent="0.4">
      <c r="A23" s="1" t="s">
        <v>17</v>
      </c>
      <c r="B23" s="1">
        <v>160</v>
      </c>
      <c r="C23" s="1" t="str">
        <f>HYPERLINK("https://kokusho.nijl.ac.jp/biblio/100252763/160")</f>
        <v>https://kokusho.nijl.ac.jp/biblio/100252763/160</v>
      </c>
      <c r="D23" s="1">
        <v>41</v>
      </c>
      <c r="E23" s="1" t="str">
        <f>HYPERLINK("https://kokusho.nijl.ac.jp/biblio/100365036/41")</f>
        <v>https://kokusho.nijl.ac.jp/biblio/100365036/41</v>
      </c>
      <c r="F23" s="1">
        <v>290</v>
      </c>
      <c r="G23" s="1" t="str">
        <f>HYPERLINK("https://dl.ndl.go.jp/ja/pid/12759833/1/290")</f>
        <v>https://dl.ndl.go.jp/ja/pid/12759833/1/290</v>
      </c>
      <c r="H23" s="1" t="s">
        <v>444</v>
      </c>
      <c r="I23" s="1" t="str">
        <f t="shared" si="1"/>
        <v>https://archive.wul.waseda.ac.jp/kosho/ya09/ya09_00549/ya09_00549_0002/ya09_00549_0002.html</v>
      </c>
    </row>
    <row r="24" spans="1:9" x14ac:dyDescent="0.4">
      <c r="A24" s="1" t="s">
        <v>18</v>
      </c>
      <c r="B24" s="1">
        <v>177</v>
      </c>
      <c r="C24" s="1" t="str">
        <f>HYPERLINK("https://kokusho.nijl.ac.jp/biblio/100252763/177")</f>
        <v>https://kokusho.nijl.ac.jp/biblio/100252763/177</v>
      </c>
      <c r="D24" s="1">
        <v>48</v>
      </c>
      <c r="E24" s="1" t="str">
        <f>HYPERLINK("https://kokusho.nijl.ac.jp/biblio/100365036/48")</f>
        <v>https://kokusho.nijl.ac.jp/biblio/100365036/48</v>
      </c>
      <c r="F24" s="1">
        <v>332</v>
      </c>
      <c r="G24" s="1" t="str">
        <f>HYPERLINK("https://dl.ndl.go.jp/ja/pid/12759833/1/332")</f>
        <v>https://dl.ndl.go.jp/ja/pid/12759833/1/332</v>
      </c>
      <c r="H24" s="1" t="s">
        <v>445</v>
      </c>
      <c r="I24" s="1" t="str">
        <f t="shared" si="1"/>
        <v>https://archive.wul.waseda.ac.jp/kosho/ya09/ya09_00549/ya09_00549_0002/ya09_00549_0002.html</v>
      </c>
    </row>
    <row r="25" spans="1:9" x14ac:dyDescent="0.4">
      <c r="A25" s="1" t="s">
        <v>19</v>
      </c>
      <c r="B25" s="1">
        <v>194</v>
      </c>
      <c r="C25" s="1" t="str">
        <f>HYPERLINK("https://kokusho.nijl.ac.jp/biblio/100252763/194")</f>
        <v>https://kokusho.nijl.ac.jp/biblio/100252763/194</v>
      </c>
      <c r="D25" s="1">
        <v>53</v>
      </c>
      <c r="E25" s="1" t="str">
        <f>HYPERLINK("https://kokusho.nijl.ac.jp/biblio/100365036/53")</f>
        <v>https://kokusho.nijl.ac.jp/biblio/100365036/53</v>
      </c>
      <c r="F25" s="1">
        <v>7</v>
      </c>
      <c r="G25" s="1" t="str">
        <f>HYPERLINK("https://dl.ndl.go.jp/ja/pid/12744699/1/7")</f>
        <v>https://dl.ndl.go.jp/ja/pid/12744699/1/7</v>
      </c>
      <c r="H25" s="1" t="s">
        <v>428</v>
      </c>
      <c r="I25" s="1" t="str">
        <f t="shared" ref="I25:I36" si="2">HYPERLINK("https://archive.wul.waseda.ac.jp/kosho/ya09/ya09_00549/ya09_00549_0003/ya09_00549_0003.html")</f>
        <v>https://archive.wul.waseda.ac.jp/kosho/ya09/ya09_00549/ya09_00549_0003/ya09_00549_0003.html</v>
      </c>
    </row>
    <row r="26" spans="1:9" x14ac:dyDescent="0.4">
      <c r="A26" s="1" t="s">
        <v>20</v>
      </c>
      <c r="B26" s="1">
        <v>202</v>
      </c>
      <c r="C26" s="1" t="str">
        <f>HYPERLINK("https://kokusho.nijl.ac.jp/biblio/100252763/202")</f>
        <v>https://kokusho.nijl.ac.jp/biblio/100252763/202</v>
      </c>
      <c r="D26" s="1">
        <v>58</v>
      </c>
      <c r="E26" s="1" t="str">
        <f>HYPERLINK("https://kokusho.nijl.ac.jp/biblio/100365036/58")</f>
        <v>https://kokusho.nijl.ac.jp/biblio/100365036/58</v>
      </c>
      <c r="F26" s="1">
        <v>46</v>
      </c>
      <c r="G26" s="1" t="str">
        <f>HYPERLINK("https://dl.ndl.go.jp/ja/pid/12744699/1/46")</f>
        <v>https://dl.ndl.go.jp/ja/pid/12744699/1/46</v>
      </c>
      <c r="H26" s="1" t="s">
        <v>446</v>
      </c>
      <c r="I26" s="1" t="str">
        <f t="shared" si="2"/>
        <v>https://archive.wul.waseda.ac.jp/kosho/ya09/ya09_00549/ya09_00549_0003/ya09_00549_0003.html</v>
      </c>
    </row>
    <row r="27" spans="1:9" x14ac:dyDescent="0.4">
      <c r="A27" s="1" t="s">
        <v>21</v>
      </c>
      <c r="B27" s="1">
        <v>207</v>
      </c>
      <c r="C27" s="1" t="str">
        <f>HYPERLINK("https://kokusho.nijl.ac.jp/biblio/100252763/207")</f>
        <v>https://kokusho.nijl.ac.jp/biblio/100252763/207</v>
      </c>
      <c r="D27" s="1">
        <v>60</v>
      </c>
      <c r="E27" s="1" t="str">
        <f>HYPERLINK("https://kokusho.nijl.ac.jp/biblio/100365036/60")</f>
        <v>https://kokusho.nijl.ac.jp/biblio/100365036/60</v>
      </c>
      <c r="F27" s="1">
        <v>68</v>
      </c>
      <c r="G27" s="1" t="str">
        <f>HYPERLINK("https://dl.ndl.go.jp/ja/pid/12744699/1/68")</f>
        <v>https://dl.ndl.go.jp/ja/pid/12744699/1/68</v>
      </c>
      <c r="H27" s="1" t="s">
        <v>447</v>
      </c>
      <c r="I27" s="1" t="str">
        <f t="shared" si="2"/>
        <v>https://archive.wul.waseda.ac.jp/kosho/ya09/ya09_00549/ya09_00549_0003/ya09_00549_0003.html</v>
      </c>
    </row>
    <row r="28" spans="1:9" x14ac:dyDescent="0.4">
      <c r="A28" s="1" t="s">
        <v>22</v>
      </c>
      <c r="B28" s="1">
        <v>213</v>
      </c>
      <c r="C28" s="1" t="str">
        <f>HYPERLINK("https://kokusho.nijl.ac.jp/biblio/100252763/213")</f>
        <v>https://kokusho.nijl.ac.jp/biblio/100252763/213</v>
      </c>
      <c r="D28" s="1">
        <v>61</v>
      </c>
      <c r="E28" s="1" t="str">
        <f>HYPERLINK("https://kokusho.nijl.ac.jp/biblio/100365036/61")</f>
        <v>https://kokusho.nijl.ac.jp/biblio/100365036/61</v>
      </c>
      <c r="F28" s="1">
        <v>82</v>
      </c>
      <c r="G28" s="1" t="str">
        <f>HYPERLINK("https://dl.ndl.go.jp/ja/pid/12744699/1/82")</f>
        <v>https://dl.ndl.go.jp/ja/pid/12744699/1/82</v>
      </c>
      <c r="H28" s="1" t="s">
        <v>441</v>
      </c>
      <c r="I28" s="1" t="str">
        <f t="shared" si="2"/>
        <v>https://archive.wul.waseda.ac.jp/kosho/ya09/ya09_00549/ya09_00549_0003/ya09_00549_0003.html</v>
      </c>
    </row>
    <row r="29" spans="1:9" x14ac:dyDescent="0.4">
      <c r="A29" s="1" t="s">
        <v>23</v>
      </c>
      <c r="B29" s="1">
        <v>219</v>
      </c>
      <c r="C29" s="1" t="str">
        <f>HYPERLINK("https://kokusho.nijl.ac.jp/biblio/100252763/219")</f>
        <v>https://kokusho.nijl.ac.jp/biblio/100252763/219</v>
      </c>
      <c r="D29" s="1">
        <v>64</v>
      </c>
      <c r="E29" s="1" t="str">
        <f>HYPERLINK("https://kokusho.nijl.ac.jp/biblio/100365036/64")</f>
        <v>https://kokusho.nijl.ac.jp/biblio/100365036/64</v>
      </c>
      <c r="F29" s="1">
        <v>111</v>
      </c>
      <c r="G29" s="1" t="str">
        <f>HYPERLINK("https://dl.ndl.go.jp/ja/pid/12744699/1/111")</f>
        <v>https://dl.ndl.go.jp/ja/pid/12744699/1/111</v>
      </c>
      <c r="H29" s="1" t="s">
        <v>448</v>
      </c>
      <c r="I29" s="1" t="str">
        <f t="shared" si="2"/>
        <v>https://archive.wul.waseda.ac.jp/kosho/ya09/ya09_00549/ya09_00549_0003/ya09_00549_0003.html</v>
      </c>
    </row>
    <row r="30" spans="1:9" x14ac:dyDescent="0.4">
      <c r="A30" s="1" t="s">
        <v>24</v>
      </c>
      <c r="B30" s="1">
        <v>226</v>
      </c>
      <c r="C30" s="1" t="str">
        <f>HYPERLINK("https://kokusho.nijl.ac.jp/biblio/100252763/226")</f>
        <v>https://kokusho.nijl.ac.jp/biblio/100252763/226</v>
      </c>
      <c r="D30" s="1">
        <v>65</v>
      </c>
      <c r="E30" s="1" t="str">
        <f>HYPERLINK("https://kokusho.nijl.ac.jp/biblio/100365036/65")</f>
        <v>https://kokusho.nijl.ac.jp/biblio/100365036/65</v>
      </c>
      <c r="F30" s="1">
        <v>140</v>
      </c>
      <c r="G30" s="1" t="str">
        <f>HYPERLINK("https://dl.ndl.go.jp/ja/pid/12744699/1/140")</f>
        <v>https://dl.ndl.go.jp/ja/pid/12744699/1/140</v>
      </c>
      <c r="H30" s="1" t="s">
        <v>449</v>
      </c>
      <c r="I30" s="1" t="str">
        <f t="shared" si="2"/>
        <v>https://archive.wul.waseda.ac.jp/kosho/ya09/ya09_00549/ya09_00549_0003/ya09_00549_0003.html</v>
      </c>
    </row>
    <row r="31" spans="1:9" x14ac:dyDescent="0.4">
      <c r="A31" s="1" t="s">
        <v>25</v>
      </c>
      <c r="B31" s="1">
        <v>229</v>
      </c>
      <c r="C31" s="1" t="str">
        <f>HYPERLINK("https://kokusho.nijl.ac.jp/biblio/100252763/229")</f>
        <v>https://kokusho.nijl.ac.jp/biblio/100252763/229</v>
      </c>
      <c r="D31" s="1">
        <v>66</v>
      </c>
      <c r="E31" s="1" t="str">
        <f>HYPERLINK("https://kokusho.nijl.ac.jp/biblio/100365036/66")</f>
        <v>https://kokusho.nijl.ac.jp/biblio/100365036/66</v>
      </c>
      <c r="F31" s="1">
        <v>153</v>
      </c>
      <c r="G31" s="1" t="str">
        <f>HYPERLINK("https://dl.ndl.go.jp/ja/pid/12744699/1/153")</f>
        <v>https://dl.ndl.go.jp/ja/pid/12744699/1/153</v>
      </c>
      <c r="H31" s="1" t="s">
        <v>444</v>
      </c>
      <c r="I31" s="1" t="str">
        <f t="shared" si="2"/>
        <v>https://archive.wul.waseda.ac.jp/kosho/ya09/ya09_00549/ya09_00549_0003/ya09_00549_0003.html</v>
      </c>
    </row>
    <row r="32" spans="1:9" x14ac:dyDescent="0.4">
      <c r="A32" s="1" t="s">
        <v>26</v>
      </c>
      <c r="B32" s="1">
        <v>235</v>
      </c>
      <c r="C32" s="1" t="str">
        <f>HYPERLINK("https://kokusho.nijl.ac.jp/biblio/100252763/235")</f>
        <v>https://kokusho.nijl.ac.jp/biblio/100252763/235</v>
      </c>
      <c r="D32" s="1">
        <v>68</v>
      </c>
      <c r="E32" s="1" t="str">
        <f>HYPERLINK("https://kokusho.nijl.ac.jp/biblio/100365036/68")</f>
        <v>https://kokusho.nijl.ac.jp/biblio/100365036/68</v>
      </c>
      <c r="F32" s="1">
        <v>179</v>
      </c>
      <c r="G32" s="1" t="str">
        <f>HYPERLINK("https://dl.ndl.go.jp/ja/pid/12744699/1/179")</f>
        <v>https://dl.ndl.go.jp/ja/pid/12744699/1/179</v>
      </c>
      <c r="H32" s="1" t="s">
        <v>450</v>
      </c>
      <c r="I32" s="1" t="str">
        <f t="shared" si="2"/>
        <v>https://archive.wul.waseda.ac.jp/kosho/ya09/ya09_00549/ya09_00549_0003/ya09_00549_0003.html</v>
      </c>
    </row>
    <row r="33" spans="1:9" x14ac:dyDescent="0.4">
      <c r="A33" s="1" t="s">
        <v>27</v>
      </c>
      <c r="B33" s="1">
        <v>238</v>
      </c>
      <c r="C33" s="1" t="str">
        <f>HYPERLINK("https://kokusho.nijl.ac.jp/biblio/100252763/238")</f>
        <v>https://kokusho.nijl.ac.jp/biblio/100252763/238</v>
      </c>
      <c r="D33" s="1">
        <v>71</v>
      </c>
      <c r="E33" s="1" t="str">
        <f>HYPERLINK("https://kokusho.nijl.ac.jp/biblio/100365036/71")</f>
        <v>https://kokusho.nijl.ac.jp/biblio/100365036/71</v>
      </c>
      <c r="F33" s="1">
        <v>199</v>
      </c>
      <c r="G33" s="1" t="str">
        <f>HYPERLINK("https://dl.ndl.go.jp/ja/pid/12744699/1/199")</f>
        <v>https://dl.ndl.go.jp/ja/pid/12744699/1/199</v>
      </c>
      <c r="H33" s="1" t="s">
        <v>451</v>
      </c>
      <c r="I33" s="1" t="str">
        <f t="shared" si="2"/>
        <v>https://archive.wul.waseda.ac.jp/kosho/ya09/ya09_00549/ya09_00549_0003/ya09_00549_0003.html</v>
      </c>
    </row>
    <row r="34" spans="1:9" x14ac:dyDescent="0.4">
      <c r="A34" s="1" t="s">
        <v>28</v>
      </c>
      <c r="B34" s="1">
        <v>243</v>
      </c>
      <c r="C34" s="1" t="str">
        <f>HYPERLINK("https://kokusho.nijl.ac.jp/biblio/100252763/243")</f>
        <v>https://kokusho.nijl.ac.jp/biblio/100252763/243</v>
      </c>
      <c r="D34" s="1">
        <v>73</v>
      </c>
      <c r="E34" s="1" t="str">
        <f>HYPERLINK("https://kokusho.nijl.ac.jp/biblio/100365036/73")</f>
        <v>https://kokusho.nijl.ac.jp/biblio/100365036/73</v>
      </c>
      <c r="F34" s="1">
        <v>217</v>
      </c>
      <c r="G34" s="1" t="str">
        <f>HYPERLINK("https://dl.ndl.go.jp/ja/pid/12744699/1/217")</f>
        <v>https://dl.ndl.go.jp/ja/pid/12744699/1/217</v>
      </c>
      <c r="H34" s="1" t="s">
        <v>452</v>
      </c>
      <c r="I34" s="1" t="str">
        <f t="shared" si="2"/>
        <v>https://archive.wul.waseda.ac.jp/kosho/ya09/ya09_00549/ya09_00549_0003/ya09_00549_0003.html</v>
      </c>
    </row>
    <row r="35" spans="1:9" x14ac:dyDescent="0.4">
      <c r="A35" s="1" t="s">
        <v>29</v>
      </c>
      <c r="B35" s="1">
        <v>256</v>
      </c>
      <c r="C35" s="1" t="str">
        <f>HYPERLINK("https://kokusho.nijl.ac.jp/biblio/100252763/256")</f>
        <v>https://kokusho.nijl.ac.jp/biblio/100252763/256</v>
      </c>
      <c r="D35" s="1">
        <v>78</v>
      </c>
      <c r="E35" s="1" t="str">
        <f>HYPERLINK("https://kokusho.nijl.ac.jp/biblio/100365036/78")</f>
        <v>https://kokusho.nijl.ac.jp/biblio/100365036/78</v>
      </c>
      <c r="F35" s="1">
        <v>251</v>
      </c>
      <c r="G35" s="1" t="str">
        <f>HYPERLINK("https://dl.ndl.go.jp/ja/pid/12744699/1/251")</f>
        <v>https://dl.ndl.go.jp/ja/pid/12744699/1/251</v>
      </c>
      <c r="H35" s="1" t="s">
        <v>453</v>
      </c>
      <c r="I35" s="1" t="str">
        <f t="shared" si="2"/>
        <v>https://archive.wul.waseda.ac.jp/kosho/ya09/ya09_00549/ya09_00549_0003/ya09_00549_0003.html</v>
      </c>
    </row>
    <row r="36" spans="1:9" x14ac:dyDescent="0.4">
      <c r="A36" s="1" t="s">
        <v>30</v>
      </c>
      <c r="B36" s="1">
        <v>258</v>
      </c>
      <c r="C36" s="1" t="str">
        <f>HYPERLINK("https://kokusho.nijl.ac.jp/biblio/100252763/258")</f>
        <v>https://kokusho.nijl.ac.jp/biblio/100252763/258</v>
      </c>
      <c r="D36" s="1">
        <v>79</v>
      </c>
      <c r="E36" s="1" t="str">
        <f>HYPERLINK("https://kokusho.nijl.ac.jp/biblio/100365036/79")</f>
        <v>https://kokusho.nijl.ac.jp/biblio/100365036/79</v>
      </c>
      <c r="F36" s="1">
        <v>262</v>
      </c>
      <c r="G36" s="1" t="str">
        <f>HYPERLINK("https://dl.ndl.go.jp/ja/pid/12744699/1/262")</f>
        <v>https://dl.ndl.go.jp/ja/pid/12744699/1/262</v>
      </c>
      <c r="H36" s="1" t="s">
        <v>454</v>
      </c>
      <c r="I36" s="1" t="str">
        <f t="shared" si="2"/>
        <v>https://archive.wul.waseda.ac.jp/kosho/ya09/ya09_00549/ya09_00549_0003/ya09_00549_0003.html</v>
      </c>
    </row>
    <row r="37" spans="1:9" x14ac:dyDescent="0.4">
      <c r="A37" s="1" t="s">
        <v>31</v>
      </c>
      <c r="B37" s="1">
        <v>264</v>
      </c>
      <c r="C37" s="1" t="str">
        <f>HYPERLINK("https://kokusho.nijl.ac.jp/biblio/100252763/264")</f>
        <v>https://kokusho.nijl.ac.jp/biblio/100252763/264</v>
      </c>
      <c r="D37" s="1">
        <v>82</v>
      </c>
      <c r="E37" s="1" t="str">
        <f>HYPERLINK("https://kokusho.nijl.ac.jp/biblio/100365036/82")</f>
        <v>https://kokusho.nijl.ac.jp/biblio/100365036/82</v>
      </c>
      <c r="F37" s="1">
        <v>269</v>
      </c>
      <c r="G37" s="1" t="str">
        <f>HYPERLINK("https://dl.ndl.go.jp/ja/pid/12744699/1/269")</f>
        <v>https://dl.ndl.go.jp/ja/pid/12744699/1/269</v>
      </c>
      <c r="H37" s="1" t="s">
        <v>455</v>
      </c>
      <c r="I37" s="1" t="str">
        <f t="shared" ref="I37:I47" si="3">HYPERLINK("https://archive.wul.waseda.ac.jp/kosho/ya09/ya09_00549/ya09_00549_0004/ya09_00549_0004.html")</f>
        <v>https://archive.wul.waseda.ac.jp/kosho/ya09/ya09_00549/ya09_00549_0004/ya09_00549_0004.html</v>
      </c>
    </row>
    <row r="38" spans="1:9" x14ac:dyDescent="0.4">
      <c r="A38" s="1" t="s">
        <v>32</v>
      </c>
      <c r="B38" s="1">
        <v>272</v>
      </c>
      <c r="C38" s="1" t="str">
        <f>HYPERLINK("https://kokusho.nijl.ac.jp/biblio/100252763/272")</f>
        <v>https://kokusho.nijl.ac.jp/biblio/100252763/272</v>
      </c>
      <c r="D38" s="1">
        <v>85</v>
      </c>
      <c r="E38" s="1" t="str">
        <f>HYPERLINK("https://kokusho.nijl.ac.jp/biblio/100365036/85")</f>
        <v>https://kokusho.nijl.ac.jp/biblio/100365036/85</v>
      </c>
      <c r="F38" s="1">
        <v>300</v>
      </c>
      <c r="G38" s="1" t="str">
        <f>HYPERLINK("https://dl.ndl.go.jp/ja/pid/12744699/1/300")</f>
        <v>https://dl.ndl.go.jp/ja/pid/12744699/1/300</v>
      </c>
      <c r="H38" s="1" t="s">
        <v>429</v>
      </c>
      <c r="I38" s="1" t="str">
        <f t="shared" si="3"/>
        <v>https://archive.wul.waseda.ac.jp/kosho/ya09/ya09_00549/ya09_00549_0004/ya09_00549_0004.html</v>
      </c>
    </row>
    <row r="39" spans="1:9" x14ac:dyDescent="0.4">
      <c r="A39" s="1" t="s">
        <v>33</v>
      </c>
      <c r="B39" s="1">
        <v>278</v>
      </c>
      <c r="C39" s="1" t="str">
        <f>HYPERLINK("https://kokusho.nijl.ac.jp/biblio/100252763/278")</f>
        <v>https://kokusho.nijl.ac.jp/biblio/100252763/278</v>
      </c>
      <c r="D39" s="1">
        <v>89</v>
      </c>
      <c r="E39" s="1" t="str">
        <f>HYPERLINK("https://kokusho.nijl.ac.jp/biblio/100365036/89")</f>
        <v>https://kokusho.nijl.ac.jp/biblio/100365036/89</v>
      </c>
      <c r="F39" s="1">
        <v>326</v>
      </c>
      <c r="G39" s="1" t="str">
        <f>HYPERLINK("https://dl.ndl.go.jp/ja/pid/12744699/1/326")</f>
        <v>https://dl.ndl.go.jp/ja/pid/12744699/1/326</v>
      </c>
      <c r="H39" s="1" t="s">
        <v>438</v>
      </c>
      <c r="I39" s="1" t="str">
        <f t="shared" si="3"/>
        <v>https://archive.wul.waseda.ac.jp/kosho/ya09/ya09_00549/ya09_00549_0004/ya09_00549_0004.html</v>
      </c>
    </row>
    <row r="40" spans="1:9" x14ac:dyDescent="0.4">
      <c r="A40" s="1" t="s">
        <v>34</v>
      </c>
      <c r="B40" s="1">
        <v>284</v>
      </c>
      <c r="C40" s="1" t="str">
        <f>HYPERLINK("https://kokusho.nijl.ac.jp/biblio/100252763/284")</f>
        <v>https://kokusho.nijl.ac.jp/biblio/100252763/284</v>
      </c>
      <c r="D40" s="1">
        <v>92</v>
      </c>
      <c r="E40" s="1" t="str">
        <f>HYPERLINK("https://kokusho.nijl.ac.jp/biblio/100365036/92")</f>
        <v>https://kokusho.nijl.ac.jp/biblio/100365036/92</v>
      </c>
      <c r="F40" s="1">
        <v>349</v>
      </c>
      <c r="G40" s="1" t="str">
        <f>HYPERLINK("https://dl.ndl.go.jp/ja/pid/12744699/1/349")</f>
        <v>https://dl.ndl.go.jp/ja/pid/12744699/1/349</v>
      </c>
      <c r="H40" s="1" t="s">
        <v>431</v>
      </c>
      <c r="I40" s="1" t="str">
        <f t="shared" si="3"/>
        <v>https://archive.wul.waseda.ac.jp/kosho/ya09/ya09_00549/ya09_00549_0004/ya09_00549_0004.html</v>
      </c>
    </row>
    <row r="41" spans="1:9" x14ac:dyDescent="0.4">
      <c r="A41" s="1" t="s">
        <v>35</v>
      </c>
      <c r="B41" s="1">
        <v>288</v>
      </c>
      <c r="C41" s="1" t="str">
        <f>HYPERLINK("https://kokusho.nijl.ac.jp/biblio/100252763/288")</f>
        <v>https://kokusho.nijl.ac.jp/biblio/100252763/288</v>
      </c>
      <c r="D41" s="1">
        <v>93</v>
      </c>
      <c r="E41" s="1" t="str">
        <f>HYPERLINK("https://kokusho.nijl.ac.jp/biblio/100365036/93")</f>
        <v>https://kokusho.nijl.ac.jp/biblio/100365036/93</v>
      </c>
      <c r="F41" s="1">
        <v>364</v>
      </c>
      <c r="G41" s="1" t="str">
        <f>HYPERLINK("https://dl.ndl.go.jp/ja/pid/12744699/1/364")</f>
        <v>https://dl.ndl.go.jp/ja/pid/12744699/1/364</v>
      </c>
      <c r="H41" s="1" t="s">
        <v>447</v>
      </c>
      <c r="I41" s="1" t="str">
        <f t="shared" si="3"/>
        <v>https://archive.wul.waseda.ac.jp/kosho/ya09/ya09_00549/ya09_00549_0004/ya09_00549_0004.html</v>
      </c>
    </row>
    <row r="42" spans="1:9" x14ac:dyDescent="0.4">
      <c r="A42" s="1" t="s">
        <v>36</v>
      </c>
      <c r="B42" s="1">
        <v>298</v>
      </c>
      <c r="C42" s="1" t="str">
        <f>HYPERLINK("https://kokusho.nijl.ac.jp/biblio/100252763/298")</f>
        <v>https://kokusho.nijl.ac.jp/biblio/100252763/298</v>
      </c>
      <c r="D42" s="1">
        <v>98</v>
      </c>
      <c r="E42" s="1" t="str">
        <f>HYPERLINK("https://kokusho.nijl.ac.jp/biblio/100365036/98")</f>
        <v>https://kokusho.nijl.ac.jp/biblio/100365036/98</v>
      </c>
      <c r="F42" s="1">
        <v>393</v>
      </c>
      <c r="G42" s="1" t="str">
        <f>HYPERLINK("https://dl.ndl.go.jp/ja/pid/12744699/1/393")</f>
        <v>https://dl.ndl.go.jp/ja/pid/12744699/1/393</v>
      </c>
      <c r="H42" s="1" t="s">
        <v>456</v>
      </c>
      <c r="I42" s="1" t="str">
        <f t="shared" si="3"/>
        <v>https://archive.wul.waseda.ac.jp/kosho/ya09/ya09_00549/ya09_00549_0004/ya09_00549_0004.html</v>
      </c>
    </row>
    <row r="43" spans="1:9" x14ac:dyDescent="0.4">
      <c r="A43" s="1" t="s">
        <v>37</v>
      </c>
      <c r="B43" s="1">
        <v>306</v>
      </c>
      <c r="C43" s="1" t="str">
        <f>HYPERLINK("https://kokusho.nijl.ac.jp/biblio/100252763/306")</f>
        <v>https://kokusho.nijl.ac.jp/biblio/100252763/306</v>
      </c>
      <c r="D43" s="1">
        <v>101</v>
      </c>
      <c r="E43" s="1" t="str">
        <f>HYPERLINK("https://kokusho.nijl.ac.jp/biblio/100365036/101")</f>
        <v>https://kokusho.nijl.ac.jp/biblio/100365036/101</v>
      </c>
      <c r="F43" s="1">
        <v>414</v>
      </c>
      <c r="G43" s="1" t="str">
        <f>HYPERLINK("https://dl.ndl.go.jp/ja/pid/12744699/1/414")</f>
        <v>https://dl.ndl.go.jp/ja/pid/12744699/1/414</v>
      </c>
      <c r="H43" s="1" t="s">
        <v>443</v>
      </c>
      <c r="I43" s="1" t="str">
        <f t="shared" si="3"/>
        <v>https://archive.wul.waseda.ac.jp/kosho/ya09/ya09_00549/ya09_00549_0004/ya09_00549_0004.html</v>
      </c>
    </row>
    <row r="44" spans="1:9" x14ac:dyDescent="0.4">
      <c r="A44" s="1" t="s">
        <v>38</v>
      </c>
      <c r="B44" s="1">
        <v>310</v>
      </c>
      <c r="C44" s="1" t="str">
        <f>HYPERLINK("https://kokusho.nijl.ac.jp/biblio/100252763/310")</f>
        <v>https://kokusho.nijl.ac.jp/biblio/100252763/310</v>
      </c>
      <c r="D44" s="1">
        <v>103</v>
      </c>
      <c r="E44" s="1" t="str">
        <f>HYPERLINK("https://kokusho.nijl.ac.jp/biblio/100365036/103")</f>
        <v>https://kokusho.nijl.ac.jp/biblio/100365036/103</v>
      </c>
      <c r="F44" s="1">
        <v>432</v>
      </c>
      <c r="G44" s="1" t="str">
        <f>HYPERLINK("https://dl.ndl.go.jp/ja/pid/12744699/1/432")</f>
        <v>https://dl.ndl.go.jp/ja/pid/12744699/1/432</v>
      </c>
      <c r="H44" s="1" t="s">
        <v>457</v>
      </c>
      <c r="I44" s="1" t="str">
        <f t="shared" si="3"/>
        <v>https://archive.wul.waseda.ac.jp/kosho/ya09/ya09_00549/ya09_00549_0004/ya09_00549_0004.html</v>
      </c>
    </row>
    <row r="45" spans="1:9" x14ac:dyDescent="0.4">
      <c r="A45" s="1" t="s">
        <v>39</v>
      </c>
      <c r="B45" s="1">
        <v>317</v>
      </c>
      <c r="C45" s="1" t="str">
        <f>HYPERLINK("https://kokusho.nijl.ac.jp/biblio/100252763/317")</f>
        <v>https://kokusho.nijl.ac.jp/biblio/100252763/317</v>
      </c>
      <c r="D45" s="1">
        <v>104</v>
      </c>
      <c r="E45" s="1" t="str">
        <f>HYPERLINK("https://kokusho.nijl.ac.jp/biblio/100365036/104")</f>
        <v>https://kokusho.nijl.ac.jp/biblio/100365036/104</v>
      </c>
      <c r="F45" s="1">
        <v>7</v>
      </c>
      <c r="G45" s="1" t="str">
        <f>HYPERLINK("https://dl.ndl.go.jp/ja/pid/12718468/1/7")</f>
        <v>https://dl.ndl.go.jp/ja/pid/12718468/1/7</v>
      </c>
      <c r="H45" s="1" t="s">
        <v>444</v>
      </c>
      <c r="I45" s="1" t="str">
        <f t="shared" si="3"/>
        <v>https://archive.wul.waseda.ac.jp/kosho/ya09/ya09_00549/ya09_00549_0004/ya09_00549_0004.html</v>
      </c>
    </row>
    <row r="46" spans="1:9" x14ac:dyDescent="0.4">
      <c r="A46" s="1" t="s">
        <v>40</v>
      </c>
      <c r="B46" s="1">
        <v>321</v>
      </c>
      <c r="C46" s="1" t="str">
        <f>HYPERLINK("https://kokusho.nijl.ac.jp/biblio/100252763/321")</f>
        <v>https://kokusho.nijl.ac.jp/biblio/100252763/321</v>
      </c>
      <c r="D46" s="1">
        <v>108</v>
      </c>
      <c r="E46" s="1" t="str">
        <f>HYPERLINK("https://kokusho.nijl.ac.jp/biblio/100365036/108")</f>
        <v>https://kokusho.nijl.ac.jp/biblio/100365036/108</v>
      </c>
      <c r="F46" s="1">
        <v>31</v>
      </c>
      <c r="G46" s="1" t="str">
        <f>HYPERLINK("https://dl.ndl.go.jp/ja/pid/12718468/1/31")</f>
        <v>https://dl.ndl.go.jp/ja/pid/12718468/1/31</v>
      </c>
      <c r="H46" s="1" t="s">
        <v>450</v>
      </c>
      <c r="I46" s="1" t="str">
        <f t="shared" si="3"/>
        <v>https://archive.wul.waseda.ac.jp/kosho/ya09/ya09_00549/ya09_00549_0004/ya09_00549_0004.html</v>
      </c>
    </row>
    <row r="47" spans="1:9" x14ac:dyDescent="0.4">
      <c r="A47" s="1" t="s">
        <v>41</v>
      </c>
      <c r="B47" s="1">
        <v>330</v>
      </c>
      <c r="C47" s="1" t="str">
        <f>HYPERLINK("https://kokusho.nijl.ac.jp/biblio/100252763/330")</f>
        <v>https://kokusho.nijl.ac.jp/biblio/100252763/330</v>
      </c>
      <c r="D47" s="1">
        <v>110</v>
      </c>
      <c r="E47" s="1" t="str">
        <f>HYPERLINK("https://kokusho.nijl.ac.jp/biblio/100365036/110")</f>
        <v>https://kokusho.nijl.ac.jp/biblio/100365036/110</v>
      </c>
      <c r="F47" s="1">
        <v>58</v>
      </c>
      <c r="G47" s="1" t="str">
        <f>HYPERLINK("https://dl.ndl.go.jp/ja/pid/12718468/1/58")</f>
        <v>https://dl.ndl.go.jp/ja/pid/12718468/1/58</v>
      </c>
      <c r="H47" s="1" t="s">
        <v>445</v>
      </c>
      <c r="I47" s="1" t="str">
        <f t="shared" si="3"/>
        <v>https://archive.wul.waseda.ac.jp/kosho/ya09/ya09_00549/ya09_00549_0004/ya09_00549_0004.html</v>
      </c>
    </row>
    <row r="48" spans="1:9" x14ac:dyDescent="0.4">
      <c r="A48" s="1" t="s">
        <v>42</v>
      </c>
      <c r="B48" s="1">
        <v>340</v>
      </c>
      <c r="C48" s="1" t="str">
        <f>HYPERLINK("https://kokusho.nijl.ac.jp/biblio/100252763/340")</f>
        <v>https://kokusho.nijl.ac.jp/biblio/100252763/340</v>
      </c>
      <c r="D48" s="1">
        <v>112</v>
      </c>
      <c r="E48" s="1" t="str">
        <f>HYPERLINK("https://kokusho.nijl.ac.jp/biblio/100365036/112")</f>
        <v>https://kokusho.nijl.ac.jp/biblio/100365036/112</v>
      </c>
      <c r="F48" s="1">
        <v>85</v>
      </c>
      <c r="G48" s="1" t="str">
        <f>HYPERLINK("https://dl.ndl.go.jp/ja/pid/12718468/1/85")</f>
        <v>https://dl.ndl.go.jp/ja/pid/12718468/1/85</v>
      </c>
      <c r="H48" s="1" t="s">
        <v>428</v>
      </c>
      <c r="I48" s="1" t="str">
        <f t="shared" ref="I48:I61" si="4">HYPERLINK("https://archive.wul.waseda.ac.jp/kosho/ya09/ya09_00549/ya09_00549_0005/ya09_00549_0005.html")</f>
        <v>https://archive.wul.waseda.ac.jp/kosho/ya09/ya09_00549/ya09_00549_0005/ya09_00549_0005.html</v>
      </c>
    </row>
    <row r="49" spans="1:9" x14ac:dyDescent="0.4">
      <c r="A49" s="1" t="s">
        <v>43</v>
      </c>
      <c r="B49" s="1">
        <v>347</v>
      </c>
      <c r="C49" s="1" t="str">
        <f>HYPERLINK("https://kokusho.nijl.ac.jp/biblio/100252763/347")</f>
        <v>https://kokusho.nijl.ac.jp/biblio/100252763/347</v>
      </c>
      <c r="D49" s="1">
        <v>116</v>
      </c>
      <c r="E49" s="1" t="str">
        <f>HYPERLINK("https://kokusho.nijl.ac.jp/biblio/100365036/116")</f>
        <v>https://kokusho.nijl.ac.jp/biblio/100365036/116</v>
      </c>
      <c r="F49" s="1">
        <v>113</v>
      </c>
      <c r="G49" s="1" t="str">
        <f>HYPERLINK("https://dl.ndl.go.jp/ja/pid/12718468/1/113")</f>
        <v>https://dl.ndl.go.jp/ja/pid/12718468/1/113</v>
      </c>
      <c r="H49" s="1" t="s">
        <v>429</v>
      </c>
      <c r="I49" s="1" t="str">
        <f t="shared" si="4"/>
        <v>https://archive.wul.waseda.ac.jp/kosho/ya09/ya09_00549/ya09_00549_0005/ya09_00549_0005.html</v>
      </c>
    </row>
    <row r="50" spans="1:9" x14ac:dyDescent="0.4">
      <c r="A50" s="1" t="s">
        <v>44</v>
      </c>
      <c r="B50" s="1">
        <v>355</v>
      </c>
      <c r="C50" s="1" t="str">
        <f>HYPERLINK("https://kokusho.nijl.ac.jp/biblio/100252763/355")</f>
        <v>https://kokusho.nijl.ac.jp/biblio/100252763/355</v>
      </c>
      <c r="D50" s="1">
        <v>119</v>
      </c>
      <c r="E50" s="1" t="str">
        <f>HYPERLINK("https://kokusho.nijl.ac.jp/biblio/100365036/119")</f>
        <v>https://kokusho.nijl.ac.jp/biblio/100365036/119</v>
      </c>
      <c r="F50" s="1">
        <v>139</v>
      </c>
      <c r="G50" s="1" t="str">
        <f>HYPERLINK("https://dl.ndl.go.jp/ja/pid/12718468/1/139")</f>
        <v>https://dl.ndl.go.jp/ja/pid/12718468/1/139</v>
      </c>
      <c r="H50" s="1" t="s">
        <v>446</v>
      </c>
      <c r="I50" s="1" t="str">
        <f t="shared" si="4"/>
        <v>https://archive.wul.waseda.ac.jp/kosho/ya09/ya09_00549/ya09_00549_0005/ya09_00549_0005.html</v>
      </c>
    </row>
    <row r="51" spans="1:9" x14ac:dyDescent="0.4">
      <c r="A51" s="1" t="s">
        <v>45</v>
      </c>
      <c r="B51" s="1">
        <v>361</v>
      </c>
      <c r="C51" s="1" t="str">
        <f>HYPERLINK("https://kokusho.nijl.ac.jp/biblio/100252763/361")</f>
        <v>https://kokusho.nijl.ac.jp/biblio/100252763/361</v>
      </c>
      <c r="D51" s="1">
        <v>120</v>
      </c>
      <c r="E51" s="1" t="str">
        <f>HYPERLINK("https://kokusho.nijl.ac.jp/biblio/100365036/120")</f>
        <v>https://kokusho.nijl.ac.jp/biblio/100365036/120</v>
      </c>
      <c r="F51" s="1">
        <v>158</v>
      </c>
      <c r="G51" s="1" t="str">
        <f>HYPERLINK("https://dl.ndl.go.jp/ja/pid/12718468/1/158")</f>
        <v>https://dl.ndl.go.jp/ja/pid/12718468/1/158</v>
      </c>
      <c r="H51" s="1" t="s">
        <v>458</v>
      </c>
      <c r="I51" s="1" t="str">
        <f t="shared" si="4"/>
        <v>https://archive.wul.waseda.ac.jp/kosho/ya09/ya09_00549/ya09_00549_0005/ya09_00549_0005.html</v>
      </c>
    </row>
    <row r="52" spans="1:9" x14ac:dyDescent="0.4">
      <c r="A52" s="1" t="s">
        <v>46</v>
      </c>
      <c r="B52" s="1">
        <v>373</v>
      </c>
      <c r="C52" s="1" t="str">
        <f>HYPERLINK("https://kokusho.nijl.ac.jp/biblio/100252763/373")</f>
        <v>https://kokusho.nijl.ac.jp/biblio/100252763/373</v>
      </c>
      <c r="D52" s="1">
        <v>126</v>
      </c>
      <c r="E52" s="1" t="str">
        <f>HYPERLINK("https://kokusho.nijl.ac.jp/biblio/100365036/126")</f>
        <v>https://kokusho.nijl.ac.jp/biblio/100365036/126</v>
      </c>
      <c r="F52" s="1">
        <v>186</v>
      </c>
      <c r="G52" s="1" t="str">
        <f>HYPERLINK("https://dl.ndl.go.jp/ja/pid/12718468/1/186")</f>
        <v>https://dl.ndl.go.jp/ja/pid/12718468/1/186</v>
      </c>
      <c r="H52" s="1" t="s">
        <v>447</v>
      </c>
      <c r="I52" s="1" t="str">
        <f t="shared" si="4"/>
        <v>https://archive.wul.waseda.ac.jp/kosho/ya09/ya09_00549/ya09_00549_0005/ya09_00549_0005.html</v>
      </c>
    </row>
    <row r="53" spans="1:9" x14ac:dyDescent="0.4">
      <c r="A53" s="1" t="s">
        <v>47</v>
      </c>
      <c r="B53" s="1">
        <v>380</v>
      </c>
      <c r="C53" s="1" t="str">
        <f>HYPERLINK("https://kokusho.nijl.ac.jp/biblio/100252763/380")</f>
        <v>https://kokusho.nijl.ac.jp/biblio/100252763/380</v>
      </c>
      <c r="D53" s="1">
        <v>127</v>
      </c>
      <c r="E53" s="1" t="str">
        <f>HYPERLINK("https://kokusho.nijl.ac.jp/biblio/100365036/127")</f>
        <v>https://kokusho.nijl.ac.jp/biblio/100365036/127</v>
      </c>
      <c r="F53" s="1">
        <v>204</v>
      </c>
      <c r="G53" s="1" t="str">
        <f>HYPERLINK("https://dl.ndl.go.jp/ja/pid/12718468/1/204")</f>
        <v>https://dl.ndl.go.jp/ja/pid/12718468/1/204</v>
      </c>
      <c r="H53" s="1" t="s">
        <v>441</v>
      </c>
      <c r="I53" s="1" t="str">
        <f t="shared" si="4"/>
        <v>https://archive.wul.waseda.ac.jp/kosho/ya09/ya09_00549/ya09_00549_0005/ya09_00549_0005.html</v>
      </c>
    </row>
    <row r="54" spans="1:9" x14ac:dyDescent="0.4">
      <c r="A54" s="1" t="s">
        <v>48</v>
      </c>
      <c r="B54" s="1">
        <v>388</v>
      </c>
      <c r="C54" s="1" t="str">
        <f>HYPERLINK("https://kokusho.nijl.ac.jp/biblio/100252763/388")</f>
        <v>https://kokusho.nijl.ac.jp/biblio/100252763/388</v>
      </c>
      <c r="D54" s="1">
        <v>129</v>
      </c>
      <c r="E54" s="1" t="str">
        <f>HYPERLINK("https://kokusho.nijl.ac.jp/biblio/100365036/129")</f>
        <v>https://kokusho.nijl.ac.jp/biblio/100365036/129</v>
      </c>
      <c r="F54" s="1">
        <v>229</v>
      </c>
      <c r="G54" s="1" t="str">
        <f>HYPERLINK("https://dl.ndl.go.jp/ja/pid/12718468/1/229")</f>
        <v>https://dl.ndl.go.jp/ja/pid/12718468/1/229</v>
      </c>
      <c r="H54" s="1" t="s">
        <v>456</v>
      </c>
      <c r="I54" s="1" t="str">
        <f t="shared" si="4"/>
        <v>https://archive.wul.waseda.ac.jp/kosho/ya09/ya09_00549/ya09_00549_0005/ya09_00549_0005.html</v>
      </c>
    </row>
    <row r="55" spans="1:9" x14ac:dyDescent="0.4">
      <c r="A55" s="1" t="s">
        <v>49</v>
      </c>
      <c r="B55" s="1">
        <v>400</v>
      </c>
      <c r="C55" s="1" t="str">
        <f>HYPERLINK("https://kokusho.nijl.ac.jp/biblio/100252763/400")</f>
        <v>https://kokusho.nijl.ac.jp/biblio/100252763/400</v>
      </c>
      <c r="D55" s="1">
        <v>133</v>
      </c>
      <c r="E55" s="1" t="str">
        <f>HYPERLINK("https://kokusho.nijl.ac.jp/biblio/100365036/133")</f>
        <v>https://kokusho.nijl.ac.jp/biblio/100365036/133</v>
      </c>
      <c r="F55" s="1">
        <v>261</v>
      </c>
      <c r="G55" s="1" t="str">
        <f>HYPERLINK("https://dl.ndl.go.jp/ja/pid/12718468/1/261")</f>
        <v>https://dl.ndl.go.jp/ja/pid/12718468/1/261</v>
      </c>
      <c r="H55" s="1" t="s">
        <v>443</v>
      </c>
      <c r="I55" s="1" t="str">
        <f t="shared" si="4"/>
        <v>https://archive.wul.waseda.ac.jp/kosho/ya09/ya09_00549/ya09_00549_0005/ya09_00549_0005.html</v>
      </c>
    </row>
    <row r="56" spans="1:9" x14ac:dyDescent="0.4">
      <c r="A56" s="1" t="s">
        <v>50</v>
      </c>
      <c r="B56" s="1">
        <v>408</v>
      </c>
      <c r="C56" s="1" t="str">
        <f>HYPERLINK("https://kokusho.nijl.ac.jp/biblio/100252763/408")</f>
        <v>https://kokusho.nijl.ac.jp/biblio/100252763/408</v>
      </c>
      <c r="D56" s="1">
        <v>136</v>
      </c>
      <c r="E56" s="1" t="str">
        <f>HYPERLINK("https://kokusho.nijl.ac.jp/biblio/100365036/136")</f>
        <v>https://kokusho.nijl.ac.jp/biblio/100365036/136</v>
      </c>
      <c r="F56" s="1">
        <v>287</v>
      </c>
      <c r="G56" s="1" t="str">
        <f>HYPERLINK("https://dl.ndl.go.jp/ja/pid/12718468/1/287")</f>
        <v>https://dl.ndl.go.jp/ja/pid/12718468/1/287</v>
      </c>
      <c r="H56" s="1" t="s">
        <v>444</v>
      </c>
      <c r="I56" s="1" t="str">
        <f t="shared" si="4"/>
        <v>https://archive.wul.waseda.ac.jp/kosho/ya09/ya09_00549/ya09_00549_0005/ya09_00549_0005.html</v>
      </c>
    </row>
    <row r="57" spans="1:9" x14ac:dyDescent="0.4">
      <c r="A57" s="1" t="s">
        <v>51</v>
      </c>
      <c r="B57" s="1">
        <v>409</v>
      </c>
      <c r="C57" s="1" t="str">
        <f>HYPERLINK("https://kokusho.nijl.ac.jp/biblio/100252763/409")</f>
        <v>https://kokusho.nijl.ac.jp/biblio/100252763/409</v>
      </c>
      <c r="D57" s="1">
        <v>136</v>
      </c>
      <c r="E57" s="1" t="str">
        <f>HYPERLINK("https://kokusho.nijl.ac.jp/biblio/100365036/136")</f>
        <v>https://kokusho.nijl.ac.jp/biblio/100365036/136</v>
      </c>
      <c r="F57" s="1">
        <v>292</v>
      </c>
      <c r="G57" s="1" t="str">
        <f>HYPERLINK("https://dl.ndl.go.jp/ja/pid/12718468/1/292")</f>
        <v>https://dl.ndl.go.jp/ja/pid/12718468/1/292</v>
      </c>
      <c r="H57" s="1" t="s">
        <v>459</v>
      </c>
      <c r="I57" s="1" t="str">
        <f t="shared" si="4"/>
        <v>https://archive.wul.waseda.ac.jp/kosho/ya09/ya09_00549/ya09_00549_0005/ya09_00549_0005.html</v>
      </c>
    </row>
    <row r="58" spans="1:9" x14ac:dyDescent="0.4">
      <c r="A58" s="1" t="s">
        <v>52</v>
      </c>
      <c r="B58" s="1">
        <v>411</v>
      </c>
      <c r="C58" s="1" t="str">
        <f>HYPERLINK("https://kokusho.nijl.ac.jp/biblio/100252763/411")</f>
        <v>https://kokusho.nijl.ac.jp/biblio/100252763/411</v>
      </c>
      <c r="D58" s="1">
        <v>136</v>
      </c>
      <c r="E58" s="1" t="str">
        <f>HYPERLINK("https://kokusho.nijl.ac.jp/biblio/100365036/136")</f>
        <v>https://kokusho.nijl.ac.jp/biblio/100365036/136</v>
      </c>
      <c r="F58" s="1">
        <v>295</v>
      </c>
      <c r="G58" s="1" t="str">
        <f>HYPERLINK("https://dl.ndl.go.jp/ja/pid/12718468/1/295")</f>
        <v>https://dl.ndl.go.jp/ja/pid/12718468/1/295</v>
      </c>
      <c r="H58" s="1" t="s">
        <v>460</v>
      </c>
      <c r="I58" s="1" t="str">
        <f t="shared" si="4"/>
        <v>https://archive.wul.waseda.ac.jp/kosho/ya09/ya09_00549/ya09_00549_0005/ya09_00549_0005.html</v>
      </c>
    </row>
    <row r="59" spans="1:9" x14ac:dyDescent="0.4">
      <c r="A59" s="1" t="s">
        <v>53</v>
      </c>
      <c r="B59" s="1">
        <v>419</v>
      </c>
      <c r="C59" s="1" t="str">
        <f>HYPERLINK("https://kokusho.nijl.ac.jp/biblio/100252763/419")</f>
        <v>https://kokusho.nijl.ac.jp/biblio/100252763/419</v>
      </c>
      <c r="D59" s="1">
        <v>137</v>
      </c>
      <c r="E59" s="1" t="str">
        <f>HYPERLINK("https://kokusho.nijl.ac.jp/biblio/100365036/137")</f>
        <v>https://kokusho.nijl.ac.jp/biblio/100365036/137</v>
      </c>
      <c r="F59" s="1">
        <v>314</v>
      </c>
      <c r="G59" s="1" t="str">
        <f>HYPERLINK("https://dl.ndl.go.jp/ja/pid/12718468/1/314")</f>
        <v>https://dl.ndl.go.jp/ja/pid/12718468/1/314</v>
      </c>
      <c r="H59" s="1" t="s">
        <v>450</v>
      </c>
      <c r="I59" s="1" t="str">
        <f t="shared" si="4"/>
        <v>https://archive.wul.waseda.ac.jp/kosho/ya09/ya09_00549/ya09_00549_0005/ya09_00549_0005.html</v>
      </c>
    </row>
    <row r="60" spans="1:9" x14ac:dyDescent="0.4">
      <c r="A60" s="1" t="s">
        <v>54</v>
      </c>
      <c r="B60" s="1">
        <v>421</v>
      </c>
      <c r="C60" s="1" t="str">
        <f>HYPERLINK("https://kokusho.nijl.ac.jp/biblio/100252763/421")</f>
        <v>https://kokusho.nijl.ac.jp/biblio/100252763/421</v>
      </c>
      <c r="D60" s="1">
        <v>137</v>
      </c>
      <c r="E60" s="1" t="str">
        <f>HYPERLINK("https://kokusho.nijl.ac.jp/biblio/100365036/137")</f>
        <v>https://kokusho.nijl.ac.jp/biblio/100365036/137</v>
      </c>
      <c r="F60" s="1">
        <v>322</v>
      </c>
      <c r="G60" s="1" t="str">
        <f>HYPERLINK("https://dl.ndl.go.jp/ja/pid/12718468/1/322")</f>
        <v>https://dl.ndl.go.jp/ja/pid/12718468/1/322</v>
      </c>
      <c r="H60" s="1" t="s">
        <v>461</v>
      </c>
      <c r="I60" s="1" t="str">
        <f t="shared" si="4"/>
        <v>https://archive.wul.waseda.ac.jp/kosho/ya09/ya09_00549/ya09_00549_0005/ya09_00549_0005.html</v>
      </c>
    </row>
    <row r="61" spans="1:9" x14ac:dyDescent="0.4">
      <c r="A61" s="1" t="s">
        <v>55</v>
      </c>
      <c r="B61" s="1">
        <v>425</v>
      </c>
      <c r="C61" s="1" t="str">
        <f>HYPERLINK("https://kokusho.nijl.ac.jp/biblio/100252763/425")</f>
        <v>https://kokusho.nijl.ac.jp/biblio/100252763/425</v>
      </c>
      <c r="D61" s="1">
        <v>138</v>
      </c>
      <c r="E61" s="1" t="str">
        <f>HYPERLINK("https://kokusho.nijl.ac.jp/biblio/100365036/138")</f>
        <v>https://kokusho.nijl.ac.jp/biblio/100365036/138</v>
      </c>
      <c r="F61" s="1">
        <v>337</v>
      </c>
      <c r="G61" s="1" t="str">
        <f>HYPERLINK("https://dl.ndl.go.jp/ja/pid/12718468/1/337")</f>
        <v>https://dl.ndl.go.jp/ja/pid/12718468/1/337</v>
      </c>
      <c r="H61" s="1" t="s">
        <v>451</v>
      </c>
      <c r="I61" s="1" t="str">
        <f t="shared" si="4"/>
        <v>https://archive.wul.waseda.ac.jp/kosho/ya09/ya09_00549/ya09_00549_0005/ya09_00549_0005.html</v>
      </c>
    </row>
    <row r="62" spans="1:9" x14ac:dyDescent="0.4">
      <c r="A62" s="1" t="s">
        <v>56</v>
      </c>
      <c r="B62" s="1">
        <v>433</v>
      </c>
      <c r="C62" s="1" t="str">
        <f>HYPERLINK("https://kokusho.nijl.ac.jp/biblio/100252763/433")</f>
        <v>https://kokusho.nijl.ac.jp/biblio/100252763/433</v>
      </c>
      <c r="D62" s="1">
        <v>139</v>
      </c>
      <c r="E62" s="1" t="str">
        <f>HYPERLINK("https://kokusho.nijl.ac.jp/biblio/100365036/139")</f>
        <v>https://kokusho.nijl.ac.jp/biblio/100365036/139</v>
      </c>
      <c r="F62" s="1">
        <v>349</v>
      </c>
      <c r="G62" s="1" t="str">
        <f>HYPERLINK("https://dl.ndl.go.jp/ja/pid/12718468/1/349")</f>
        <v>https://dl.ndl.go.jp/ja/pid/12718468/1/349</v>
      </c>
      <c r="H62" s="1" t="s">
        <v>428</v>
      </c>
      <c r="I62" s="1" t="str">
        <f t="shared" ref="I62:I71" si="5">HYPERLINK("https://archive.wul.waseda.ac.jp/kosho/ya09/ya09_00549/ya09_00549_0006/ya09_00549_0006.html")</f>
        <v>https://archive.wul.waseda.ac.jp/kosho/ya09/ya09_00549/ya09_00549_0006/ya09_00549_0006.html</v>
      </c>
    </row>
    <row r="63" spans="1:9" x14ac:dyDescent="0.4">
      <c r="A63" s="1" t="s">
        <v>57</v>
      </c>
      <c r="B63" s="1">
        <v>439</v>
      </c>
      <c r="C63" s="1" t="str">
        <f>HYPERLINK("https://kokusho.nijl.ac.jp/biblio/100252763/439")</f>
        <v>https://kokusho.nijl.ac.jp/biblio/100252763/439</v>
      </c>
      <c r="D63" s="1">
        <v>140</v>
      </c>
      <c r="E63" s="1" t="str">
        <f>HYPERLINK("https://kokusho.nijl.ac.jp/biblio/100365036/140")</f>
        <v>https://kokusho.nijl.ac.jp/biblio/100365036/140</v>
      </c>
      <c r="F63" s="1">
        <v>364</v>
      </c>
      <c r="G63" s="1" t="str">
        <f>HYPERLINK("https://dl.ndl.go.jp/ja/pid/12718468/1/364")</f>
        <v>https://dl.ndl.go.jp/ja/pid/12718468/1/364</v>
      </c>
      <c r="H63" s="1" t="s">
        <v>437</v>
      </c>
      <c r="I63" s="1" t="str">
        <f t="shared" si="5"/>
        <v>https://archive.wul.waseda.ac.jp/kosho/ya09/ya09_00549/ya09_00549_0006/ya09_00549_0006.html</v>
      </c>
    </row>
    <row r="64" spans="1:9" x14ac:dyDescent="0.4">
      <c r="A64" s="1" t="s">
        <v>58</v>
      </c>
      <c r="B64" s="1">
        <v>439</v>
      </c>
      <c r="C64" s="1" t="str">
        <f>HYPERLINK("https://kokusho.nijl.ac.jp/biblio/100252763/439")</f>
        <v>https://kokusho.nijl.ac.jp/biblio/100252763/439</v>
      </c>
      <c r="D64" s="1">
        <v>141</v>
      </c>
      <c r="E64" s="1" t="str">
        <f>HYPERLINK("https://kokusho.nijl.ac.jp/biblio/100365036/141")</f>
        <v>https://kokusho.nijl.ac.jp/biblio/100365036/141</v>
      </c>
      <c r="F64" s="1">
        <v>369</v>
      </c>
      <c r="G64" s="1" t="str">
        <f>HYPERLINK("https://dl.ndl.go.jp/ja/pid/12718468/1/369")</f>
        <v>https://dl.ndl.go.jp/ja/pid/12718468/1/369</v>
      </c>
      <c r="H64" s="1" t="s">
        <v>437</v>
      </c>
      <c r="I64" s="1" t="str">
        <f t="shared" si="5"/>
        <v>https://archive.wul.waseda.ac.jp/kosho/ya09/ya09_00549/ya09_00549_0006/ya09_00549_0006.html</v>
      </c>
    </row>
    <row r="65" spans="1:9" x14ac:dyDescent="0.4">
      <c r="A65" s="1" t="s">
        <v>59</v>
      </c>
      <c r="B65" s="1">
        <v>446</v>
      </c>
      <c r="C65" s="1" t="str">
        <f>HYPERLINK("https://kokusho.nijl.ac.jp/biblio/100252763/446")</f>
        <v>https://kokusho.nijl.ac.jp/biblio/100252763/446</v>
      </c>
      <c r="D65" s="1">
        <v>143</v>
      </c>
      <c r="E65" s="1" t="str">
        <f>HYPERLINK("https://kokusho.nijl.ac.jp/biblio/100365036/143")</f>
        <v>https://kokusho.nijl.ac.jp/biblio/100365036/143</v>
      </c>
      <c r="F65" s="1">
        <v>388</v>
      </c>
      <c r="G65" s="1" t="str">
        <f>HYPERLINK("https://dl.ndl.go.jp/ja/pid/12718468/1/388")</f>
        <v>https://dl.ndl.go.jp/ja/pid/12718468/1/388</v>
      </c>
      <c r="H65" s="1" t="s">
        <v>458</v>
      </c>
      <c r="I65" s="1" t="str">
        <f t="shared" si="5"/>
        <v>https://archive.wul.waseda.ac.jp/kosho/ya09/ya09_00549/ya09_00549_0006/ya09_00549_0006.html</v>
      </c>
    </row>
    <row r="66" spans="1:9" x14ac:dyDescent="0.4">
      <c r="A66" s="1" t="s">
        <v>60</v>
      </c>
      <c r="B66" s="1">
        <v>454</v>
      </c>
      <c r="C66" s="1" t="str">
        <f>HYPERLINK("https://kokusho.nijl.ac.jp/biblio/100252763/454")</f>
        <v>https://kokusho.nijl.ac.jp/biblio/100252763/454</v>
      </c>
      <c r="D66" s="1">
        <v>146</v>
      </c>
      <c r="E66" s="1" t="str">
        <f>HYPERLINK("https://kokusho.nijl.ac.jp/biblio/100365036/146")</f>
        <v>https://kokusho.nijl.ac.jp/biblio/100365036/146</v>
      </c>
      <c r="F66" s="1">
        <v>7</v>
      </c>
      <c r="G66" s="1" t="str">
        <f>HYPERLINK("https://dl.ndl.go.jp/ja/pid/12761629/1/7")</f>
        <v>https://dl.ndl.go.jp/ja/pid/12761629/1/7</v>
      </c>
      <c r="H66" s="1" t="s">
        <v>433</v>
      </c>
      <c r="I66" s="1" t="str">
        <f t="shared" si="5"/>
        <v>https://archive.wul.waseda.ac.jp/kosho/ya09/ya09_00549/ya09_00549_0006/ya09_00549_0006.html</v>
      </c>
    </row>
    <row r="67" spans="1:9" x14ac:dyDescent="0.4">
      <c r="A67" s="1" t="s">
        <v>61</v>
      </c>
      <c r="B67" s="1">
        <v>472</v>
      </c>
      <c r="C67" s="1" t="str">
        <f>HYPERLINK("https://kokusho.nijl.ac.jp/biblio/100252763/472")</f>
        <v>https://kokusho.nijl.ac.jp/biblio/100252763/472</v>
      </c>
      <c r="D67" s="1">
        <v>151</v>
      </c>
      <c r="E67" s="1" t="str">
        <f>HYPERLINK("https://kokusho.nijl.ac.jp/biblio/100365036/151")</f>
        <v>https://kokusho.nijl.ac.jp/biblio/100365036/151</v>
      </c>
      <c r="F67" s="1">
        <v>55</v>
      </c>
      <c r="G67" s="1" t="str">
        <f>HYPERLINK("https://dl.ndl.go.jp/ja/pid/12761629/1/55")</f>
        <v>https://dl.ndl.go.jp/ja/pid/12761629/1/55</v>
      </c>
      <c r="H67" s="1" t="s">
        <v>434</v>
      </c>
      <c r="I67" s="1" t="str">
        <f t="shared" si="5"/>
        <v>https://archive.wul.waseda.ac.jp/kosho/ya09/ya09_00549/ya09_00549_0006/ya09_00549_0006.html</v>
      </c>
    </row>
    <row r="68" spans="1:9" x14ac:dyDescent="0.4">
      <c r="A68" s="1" t="s">
        <v>62</v>
      </c>
      <c r="B68" s="1">
        <v>477</v>
      </c>
      <c r="C68" s="1" t="str">
        <f>HYPERLINK("https://kokusho.nijl.ac.jp/biblio/100252763/477")</f>
        <v>https://kokusho.nijl.ac.jp/biblio/100252763/477</v>
      </c>
      <c r="D68" s="1">
        <v>153</v>
      </c>
      <c r="E68" s="1" t="str">
        <f>HYPERLINK("https://kokusho.nijl.ac.jp/biblio/100365036/153")</f>
        <v>https://kokusho.nijl.ac.jp/biblio/100365036/153</v>
      </c>
      <c r="F68" s="1">
        <v>77</v>
      </c>
      <c r="G68" s="1" t="str">
        <f>HYPERLINK("https://dl.ndl.go.jp/ja/pid/12761629/1/77")</f>
        <v>https://dl.ndl.go.jp/ja/pid/12761629/1/77</v>
      </c>
      <c r="H68" s="1" t="s">
        <v>461</v>
      </c>
      <c r="I68" s="1" t="str">
        <f t="shared" si="5"/>
        <v>https://archive.wul.waseda.ac.jp/kosho/ya09/ya09_00549/ya09_00549_0006/ya09_00549_0006.html</v>
      </c>
    </row>
    <row r="69" spans="1:9" x14ac:dyDescent="0.4">
      <c r="A69" s="1" t="s">
        <v>63</v>
      </c>
      <c r="B69" s="1">
        <v>491</v>
      </c>
      <c r="C69" s="1" t="str">
        <f>HYPERLINK("https://kokusho.nijl.ac.jp/biblio/100252763/491")</f>
        <v>https://kokusho.nijl.ac.jp/biblio/100252763/491</v>
      </c>
      <c r="D69" s="1">
        <v>158</v>
      </c>
      <c r="E69" s="1" t="str">
        <f>HYPERLINK("https://kokusho.nijl.ac.jp/biblio/100365036/158")</f>
        <v>https://kokusho.nijl.ac.jp/biblio/100365036/158</v>
      </c>
      <c r="F69" s="1">
        <v>122</v>
      </c>
      <c r="G69" s="1" t="str">
        <f>HYPERLINK("https://dl.ndl.go.jp/ja/pid/12761629/1/122")</f>
        <v>https://dl.ndl.go.jp/ja/pid/12761629/1/122</v>
      </c>
      <c r="H69" s="1" t="s">
        <v>462</v>
      </c>
      <c r="I69" s="1" t="str">
        <f t="shared" si="5"/>
        <v>https://archive.wul.waseda.ac.jp/kosho/ya09/ya09_00549/ya09_00549_0006/ya09_00549_0006.html</v>
      </c>
    </row>
    <row r="70" spans="1:9" x14ac:dyDescent="0.4">
      <c r="A70" s="1" t="s">
        <v>64</v>
      </c>
      <c r="B70" s="1">
        <v>502</v>
      </c>
      <c r="C70" s="1" t="str">
        <f>HYPERLINK("https://kokusho.nijl.ac.jp/biblio/100252763/502")</f>
        <v>https://kokusho.nijl.ac.jp/biblio/100252763/502</v>
      </c>
      <c r="D70" s="1">
        <v>161</v>
      </c>
      <c r="E70" s="1" t="str">
        <f>HYPERLINK("https://kokusho.nijl.ac.jp/biblio/100365036/161")</f>
        <v>https://kokusho.nijl.ac.jp/biblio/100365036/161</v>
      </c>
      <c r="F70" s="1">
        <v>154</v>
      </c>
      <c r="G70" s="1" t="str">
        <f>HYPERLINK("https://dl.ndl.go.jp/ja/pid/12761629/1/154")</f>
        <v>https://dl.ndl.go.jp/ja/pid/12761629/1/154</v>
      </c>
      <c r="H70" s="1" t="s">
        <v>463</v>
      </c>
      <c r="I70" s="1" t="str">
        <f t="shared" si="5"/>
        <v>https://archive.wul.waseda.ac.jp/kosho/ya09/ya09_00549/ya09_00549_0006/ya09_00549_0006.html</v>
      </c>
    </row>
    <row r="71" spans="1:9" x14ac:dyDescent="0.4">
      <c r="A71" s="1" t="s">
        <v>65</v>
      </c>
      <c r="B71" s="1">
        <v>508</v>
      </c>
      <c r="C71" s="1" t="str">
        <f>HYPERLINK("https://kokusho.nijl.ac.jp/biblio/100252763/508")</f>
        <v>https://kokusho.nijl.ac.jp/biblio/100252763/508</v>
      </c>
      <c r="D71" s="1">
        <v>162</v>
      </c>
      <c r="E71" s="1" t="str">
        <f>HYPERLINK("https://kokusho.nijl.ac.jp/biblio/100365036/162")</f>
        <v>https://kokusho.nijl.ac.jp/biblio/100365036/162</v>
      </c>
      <c r="F71" s="1">
        <v>174</v>
      </c>
      <c r="G71" s="1" t="str">
        <f>HYPERLINK("https://dl.ndl.go.jp/ja/pid/12761629/1/174")</f>
        <v>https://dl.ndl.go.jp/ja/pid/12761629/1/174</v>
      </c>
      <c r="H71" s="1" t="s">
        <v>464</v>
      </c>
      <c r="I71" s="1" t="str">
        <f t="shared" si="5"/>
        <v>https://archive.wul.waseda.ac.jp/kosho/ya09/ya09_00549/ya09_00549_0006/ya09_00549_0006.html</v>
      </c>
    </row>
    <row r="72" spans="1:9" x14ac:dyDescent="0.4">
      <c r="A72" s="2" t="s">
        <v>66</v>
      </c>
      <c r="B72" s="2"/>
      <c r="C72" s="2"/>
      <c r="D72" s="2"/>
      <c r="E72" s="2"/>
      <c r="F72" s="2"/>
      <c r="G72" s="2"/>
      <c r="H72" s="1" t="s">
        <v>428</v>
      </c>
      <c r="I72" s="1" t="str">
        <f>HYPERLINK("https://archive.wul.waseda.ac.jp/kosho/ya09/ya09_00549/ya09_00549_0007/ya09_00549_0007.html")</f>
        <v>https://archive.wul.waseda.ac.jp/kosho/ya09/ya09_00549/ya09_00549_0007/ya09_00549_0007.html</v>
      </c>
    </row>
    <row r="73" spans="1:9" x14ac:dyDescent="0.4">
      <c r="A73" s="2" t="s">
        <v>67</v>
      </c>
      <c r="B73" s="2"/>
      <c r="C73" s="2"/>
      <c r="D73" s="2"/>
      <c r="E73" s="2"/>
      <c r="F73" s="2"/>
      <c r="G73" s="2"/>
      <c r="H73" s="1" t="s">
        <v>465</v>
      </c>
      <c r="I73" s="1" t="str">
        <f>HYPERLINK("https://archive.wul.waseda.ac.jp/kosho/ya09/ya09_00549/ya09_00549_0007/ya09_00549_0007.html")</f>
        <v>https://archive.wul.waseda.ac.jp/kosho/ya09/ya09_00549/ya09_00549_0007/ya09_00549_0007.html</v>
      </c>
    </row>
    <row r="74" spans="1:9" x14ac:dyDescent="0.4">
      <c r="A74" s="2" t="s">
        <v>68</v>
      </c>
      <c r="B74" s="2"/>
      <c r="C74" s="2"/>
      <c r="D74" s="2"/>
      <c r="E74" s="2"/>
      <c r="F74" s="2"/>
      <c r="G74" s="2"/>
      <c r="H74" s="1" t="s">
        <v>432</v>
      </c>
      <c r="I74" s="1" t="str">
        <f>HYPERLINK("https://archive.wul.waseda.ac.jp/kosho/ya09/ya09_00549/ya09_00549_0007/ya09_00549_0007.html")</f>
        <v>https://archive.wul.waseda.ac.jp/kosho/ya09/ya09_00549/ya09_00549_0007/ya09_00549_0007.html</v>
      </c>
    </row>
    <row r="75" spans="1:9" x14ac:dyDescent="0.4">
      <c r="A75" s="2" t="s">
        <v>69</v>
      </c>
      <c r="B75" s="2"/>
      <c r="C75" s="2"/>
      <c r="D75" s="2"/>
      <c r="E75" s="2"/>
      <c r="F75" s="2"/>
      <c r="G75" s="2"/>
      <c r="H75" s="1" t="s">
        <v>434</v>
      </c>
      <c r="I75" s="1" t="str">
        <f>HYPERLINK("https://archive.wul.waseda.ac.jp/kosho/ya09/ya09_00549/ya09_00549_0007/ya09_00549_0007.html")</f>
        <v>https://archive.wul.waseda.ac.jp/kosho/ya09/ya09_00549/ya09_00549_0007/ya09_00549_0007.html</v>
      </c>
    </row>
    <row r="76" spans="1:9" x14ac:dyDescent="0.4">
      <c r="A76" s="2" t="s">
        <v>70</v>
      </c>
      <c r="B76" s="2"/>
      <c r="C76" s="2"/>
      <c r="D76" s="2"/>
      <c r="E76" s="2"/>
      <c r="F76" s="2"/>
      <c r="G76" s="2"/>
      <c r="H76" s="1" t="s">
        <v>436</v>
      </c>
      <c r="I76" s="1" t="str">
        <f>HYPERLINK("https://archive.wul.waseda.ac.jp/kosho/ya09/ya09_00549/ya09_00549_0007/ya09_00549_0007.html")</f>
        <v>https://archive.wul.waseda.ac.jp/kosho/ya09/ya09_00549/ya09_00549_0007/ya09_00549_0007.html</v>
      </c>
    </row>
    <row r="77" spans="1:9" x14ac:dyDescent="0.4">
      <c r="A77" s="2" t="s">
        <v>71</v>
      </c>
      <c r="B77" s="2"/>
      <c r="C77" s="2"/>
      <c r="D77" s="2"/>
      <c r="E77" s="2"/>
      <c r="F77" s="2"/>
      <c r="G77" s="2"/>
      <c r="H77" s="1" t="s">
        <v>428</v>
      </c>
      <c r="I77" s="1" t="str">
        <f>HYPERLINK("https://archive.wul.waseda.ac.jp/kosho/ya09/ya09_00549/ya09_00549_0008/ya09_00549_0008.html")</f>
        <v>https://archive.wul.waseda.ac.jp/kosho/ya09/ya09_00549/ya09_00549_0008/ya09_00549_0008.html</v>
      </c>
    </row>
    <row r="78" spans="1:9" x14ac:dyDescent="0.4">
      <c r="A78" s="2" t="s">
        <v>72</v>
      </c>
      <c r="B78" s="2"/>
      <c r="C78" s="2"/>
      <c r="D78" s="2"/>
      <c r="E78" s="2"/>
      <c r="F78" s="2"/>
      <c r="G78" s="2"/>
      <c r="H78" s="1"/>
      <c r="I78" s="1"/>
    </row>
    <row r="79" spans="1:9" x14ac:dyDescent="0.4">
      <c r="A79" s="2" t="s">
        <v>73</v>
      </c>
      <c r="B79" s="2"/>
      <c r="C79" s="2"/>
      <c r="D79" s="2"/>
      <c r="E79" s="2"/>
      <c r="F79" s="2"/>
      <c r="G79" s="2"/>
      <c r="H79" s="1"/>
      <c r="I79" s="1"/>
    </row>
    <row r="80" spans="1:9" x14ac:dyDescent="0.4">
      <c r="A80" s="2" t="s">
        <v>74</v>
      </c>
      <c r="B80" s="2"/>
      <c r="C80" s="2"/>
      <c r="D80" s="2"/>
      <c r="E80" s="2"/>
      <c r="F80" s="2"/>
      <c r="G80" s="2"/>
      <c r="H80" s="1" t="s">
        <v>455</v>
      </c>
      <c r="I80" s="1" t="str">
        <f t="shared" ref="I80:I88" si="6">HYPERLINK("https://archive.wul.waseda.ac.jp/kosho/ya09/ya09_00549/ya09_00549_0009/ya09_00549_0009.html")</f>
        <v>https://archive.wul.waseda.ac.jp/kosho/ya09/ya09_00549/ya09_00549_0009/ya09_00549_0009.html</v>
      </c>
    </row>
    <row r="81" spans="1:9" x14ac:dyDescent="0.4">
      <c r="A81" s="1" t="s">
        <v>75</v>
      </c>
      <c r="B81" s="1">
        <v>513</v>
      </c>
      <c r="C81" s="1" t="str">
        <f>HYPERLINK("https://kokusho.nijl.ac.jp/biblio/100252763/513")</f>
        <v>https://kokusho.nijl.ac.jp/biblio/100252763/513</v>
      </c>
      <c r="D81" s="1">
        <v>162</v>
      </c>
      <c r="E81" s="1" t="str">
        <f>HYPERLINK("https://kokusho.nijl.ac.jp/biblio/100365036/162")</f>
        <v>https://kokusho.nijl.ac.jp/biblio/100365036/162</v>
      </c>
      <c r="F81" s="1">
        <v>194</v>
      </c>
      <c r="G81" s="1" t="str">
        <f>HYPERLINK("https://dl.ndl.go.jp/ja/pid/12761629/1/194")</f>
        <v>https://dl.ndl.go.jp/ja/pid/12761629/1/194</v>
      </c>
      <c r="H81" s="1" t="s">
        <v>461</v>
      </c>
      <c r="I81" s="1" t="str">
        <f t="shared" si="6"/>
        <v>https://archive.wul.waseda.ac.jp/kosho/ya09/ya09_00549/ya09_00549_0009/ya09_00549_0009.html</v>
      </c>
    </row>
    <row r="82" spans="1:9" x14ac:dyDescent="0.4">
      <c r="A82" s="1" t="s">
        <v>76</v>
      </c>
      <c r="B82" s="1">
        <v>517</v>
      </c>
      <c r="C82" s="1" t="str">
        <f>HYPERLINK("https://kokusho.nijl.ac.jp/biblio/100252763/517")</f>
        <v>https://kokusho.nijl.ac.jp/biblio/100252763/517</v>
      </c>
      <c r="D82" s="1">
        <v>163</v>
      </c>
      <c r="E82" s="1" t="str">
        <f>HYPERLINK("https://kokusho.nijl.ac.jp/biblio/100365036/163")</f>
        <v>https://kokusho.nijl.ac.jp/biblio/100365036/163</v>
      </c>
      <c r="F82" s="1">
        <v>207</v>
      </c>
      <c r="G82" s="1" t="str">
        <f>HYPERLINK("https://dl.ndl.go.jp/ja/pid/12761629/1/207")</f>
        <v>https://dl.ndl.go.jp/ja/pid/12761629/1/207</v>
      </c>
      <c r="H82" s="1" t="s">
        <v>445</v>
      </c>
      <c r="I82" s="1" t="str">
        <f t="shared" si="6"/>
        <v>https://archive.wul.waseda.ac.jp/kosho/ya09/ya09_00549/ya09_00549_0009/ya09_00549_0009.html</v>
      </c>
    </row>
    <row r="83" spans="1:9" x14ac:dyDescent="0.4">
      <c r="A83" s="1" t="s">
        <v>77</v>
      </c>
      <c r="B83" s="1">
        <v>521</v>
      </c>
      <c r="C83" s="1" t="str">
        <f>HYPERLINK("https://kokusho.nijl.ac.jp/biblio/100252763/521")</f>
        <v>https://kokusho.nijl.ac.jp/biblio/100252763/521</v>
      </c>
      <c r="D83" s="1">
        <v>164</v>
      </c>
      <c r="E83" s="1" t="str">
        <f>HYPERLINK("https://kokusho.nijl.ac.jp/biblio/100365036/164")</f>
        <v>https://kokusho.nijl.ac.jp/biblio/100365036/164</v>
      </c>
      <c r="F83" s="1">
        <v>224</v>
      </c>
      <c r="G83" s="1" t="str">
        <f>HYPERLINK("https://dl.ndl.go.jp/ja/pid/12761629/1/224")</f>
        <v>https://dl.ndl.go.jp/ja/pid/12761629/1/224</v>
      </c>
      <c r="H83" s="1" t="s">
        <v>466</v>
      </c>
      <c r="I83" s="1" t="str">
        <f t="shared" si="6"/>
        <v>https://archive.wul.waseda.ac.jp/kosho/ya09/ya09_00549/ya09_00549_0009/ya09_00549_0009.html</v>
      </c>
    </row>
    <row r="84" spans="1:9" x14ac:dyDescent="0.4">
      <c r="A84" s="1" t="s">
        <v>78</v>
      </c>
      <c r="B84" s="1">
        <v>525</v>
      </c>
      <c r="C84" s="1" t="str">
        <f>HYPERLINK("https://kokusho.nijl.ac.jp/biblio/100252763/525")</f>
        <v>https://kokusho.nijl.ac.jp/biblio/100252763/525</v>
      </c>
      <c r="D84" s="1">
        <v>165</v>
      </c>
      <c r="E84" s="1" t="str">
        <f>HYPERLINK("https://kokusho.nijl.ac.jp/biblio/100365036/165")</f>
        <v>https://kokusho.nijl.ac.jp/biblio/100365036/165</v>
      </c>
      <c r="F84" s="1">
        <v>239</v>
      </c>
      <c r="G84" s="1" t="str">
        <f>HYPERLINK("https://dl.ndl.go.jp/ja/pid/12761629/1/239")</f>
        <v>https://dl.ndl.go.jp/ja/pid/12761629/1/239</v>
      </c>
      <c r="H84" s="1" t="s">
        <v>462</v>
      </c>
      <c r="I84" s="1" t="str">
        <f t="shared" si="6"/>
        <v>https://archive.wul.waseda.ac.jp/kosho/ya09/ya09_00549/ya09_00549_0009/ya09_00549_0009.html</v>
      </c>
    </row>
    <row r="85" spans="1:9" x14ac:dyDescent="0.4">
      <c r="A85" s="1" t="s">
        <v>79</v>
      </c>
      <c r="B85" s="1">
        <v>527</v>
      </c>
      <c r="C85" s="1" t="str">
        <f>HYPERLINK("https://kokusho.nijl.ac.jp/biblio/100252763/527")</f>
        <v>https://kokusho.nijl.ac.jp/biblio/100252763/527</v>
      </c>
      <c r="D85" s="1">
        <v>165</v>
      </c>
      <c r="E85" s="1" t="str">
        <f>HYPERLINK("https://kokusho.nijl.ac.jp/biblio/100365036/165")</f>
        <v>https://kokusho.nijl.ac.jp/biblio/100365036/165</v>
      </c>
      <c r="F85" s="1">
        <v>248</v>
      </c>
      <c r="G85" s="1" t="str">
        <f>HYPERLINK("https://dl.ndl.go.jp/ja/pid/12761629/1/248")</f>
        <v>https://dl.ndl.go.jp/ja/pid/12761629/1/248</v>
      </c>
      <c r="H85" s="1" t="s">
        <v>467</v>
      </c>
      <c r="I85" s="1" t="str">
        <f t="shared" si="6"/>
        <v>https://archive.wul.waseda.ac.jp/kosho/ya09/ya09_00549/ya09_00549_0009/ya09_00549_0009.html</v>
      </c>
    </row>
    <row r="86" spans="1:9" x14ac:dyDescent="0.4">
      <c r="A86" s="1" t="s">
        <v>80</v>
      </c>
      <c r="B86" s="1">
        <v>536</v>
      </c>
      <c r="C86" s="1" t="str">
        <f>HYPERLINK("https://kokusho.nijl.ac.jp/biblio/100252763/536")</f>
        <v>https://kokusho.nijl.ac.jp/biblio/100252763/536</v>
      </c>
      <c r="D86" s="1">
        <v>166</v>
      </c>
      <c r="E86" s="1" t="str">
        <f>HYPERLINK("https://kokusho.nijl.ac.jp/biblio/100365036/166")</f>
        <v>https://kokusho.nijl.ac.jp/biblio/100365036/166</v>
      </c>
      <c r="F86" s="1">
        <v>275</v>
      </c>
      <c r="G86" s="1" t="str">
        <f>HYPERLINK("https://dl.ndl.go.jp/ja/pid/12761629/1/275")</f>
        <v>https://dl.ndl.go.jp/ja/pid/12761629/1/275</v>
      </c>
      <c r="H86" s="1" t="s">
        <v>468</v>
      </c>
      <c r="I86" s="1" t="str">
        <f t="shared" si="6"/>
        <v>https://archive.wul.waseda.ac.jp/kosho/ya09/ya09_00549/ya09_00549_0009/ya09_00549_0009.html</v>
      </c>
    </row>
    <row r="87" spans="1:9" x14ac:dyDescent="0.4">
      <c r="A87" s="1" t="s">
        <v>81</v>
      </c>
      <c r="B87" s="1">
        <v>543</v>
      </c>
      <c r="C87" s="1" t="str">
        <f>HYPERLINK("https://kokusho.nijl.ac.jp/biblio/100252763/543")</f>
        <v>https://kokusho.nijl.ac.jp/biblio/100252763/543</v>
      </c>
      <c r="D87" s="1">
        <v>167</v>
      </c>
      <c r="E87" s="1" t="str">
        <f>HYPERLINK("https://kokusho.nijl.ac.jp/biblio/100365036/167")</f>
        <v>https://kokusho.nijl.ac.jp/biblio/100365036/167</v>
      </c>
      <c r="F87" s="1">
        <v>295</v>
      </c>
      <c r="G87" s="1" t="str">
        <f>HYPERLINK("https://dl.ndl.go.jp/ja/pid/12761629/1/295")</f>
        <v>https://dl.ndl.go.jp/ja/pid/12761629/1/295</v>
      </c>
      <c r="H87" s="1" t="s">
        <v>464</v>
      </c>
      <c r="I87" s="1" t="str">
        <f t="shared" si="6"/>
        <v>https://archive.wul.waseda.ac.jp/kosho/ya09/ya09_00549/ya09_00549_0009/ya09_00549_0009.html</v>
      </c>
    </row>
    <row r="88" spans="1:9" x14ac:dyDescent="0.4">
      <c r="A88" s="1" t="s">
        <v>87</v>
      </c>
      <c r="B88" s="1">
        <v>546</v>
      </c>
      <c r="C88" s="1" t="str">
        <f>HYPERLINK("https://kokusho.nijl.ac.jp/biblio/100252763/546")</f>
        <v>https://kokusho.nijl.ac.jp/biblio/100252763/546</v>
      </c>
      <c r="D88" s="1" t="s">
        <v>470</v>
      </c>
      <c r="E88" s="1"/>
      <c r="F88" s="1"/>
      <c r="G88" s="1"/>
      <c r="H88" s="1" t="s">
        <v>469</v>
      </c>
      <c r="I88" s="1" t="str">
        <f t="shared" si="6"/>
        <v>https://archive.wul.waseda.ac.jp/kosho/ya09/ya09_00549/ya09_00549_0009/ya09_00549_0009.html</v>
      </c>
    </row>
    <row r="89" spans="1:9" x14ac:dyDescent="0.4">
      <c r="A89" s="21" t="s">
        <v>123</v>
      </c>
      <c r="B89" s="1"/>
      <c r="C89" s="1"/>
      <c r="D89" s="1"/>
      <c r="E89" s="1"/>
      <c r="F89" s="1">
        <v>310</v>
      </c>
      <c r="G89" s="1" t="str">
        <f>HYPERLINK("https://dl.ndl.go.jp/ja/pid/12761629/1/310")</f>
        <v>https://dl.ndl.go.jp/ja/pid/12761629/1/310</v>
      </c>
    </row>
    <row r="90" spans="1:9" x14ac:dyDescent="0.4">
      <c r="A90" s="21" t="s">
        <v>124</v>
      </c>
      <c r="B90" s="1"/>
      <c r="C90" s="1"/>
      <c r="D90" s="1"/>
      <c r="E90" s="1"/>
      <c r="F90" s="1">
        <v>341</v>
      </c>
      <c r="G90" s="1" t="str">
        <f>HYPERLINK("https://dl.ndl.go.jp/ja/pid/12761629/1/341")</f>
        <v>https://dl.ndl.go.jp/ja/pid/12761629/1/341</v>
      </c>
      <c r="H90" s="1" t="s">
        <v>470</v>
      </c>
      <c r="I90" s="1"/>
    </row>
    <row r="91" spans="1:9" x14ac:dyDescent="0.4">
      <c r="H91" s="1"/>
      <c r="I91" s="1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A3A1BF-6D3A-4107-806D-1DCB06561BCA}">
  <sheetPr>
    <tabColor rgb="FFFF0000"/>
  </sheetPr>
  <dimension ref="A1:E213"/>
  <sheetViews>
    <sheetView topLeftCell="A190" zoomScale="160" zoomScaleNormal="160" workbookViewId="0">
      <selection activeCell="A196" sqref="A196"/>
    </sheetView>
  </sheetViews>
  <sheetFormatPr defaultRowHeight="18.75" x14ac:dyDescent="0.4"/>
  <cols>
    <col min="1" max="1" width="43.75" customWidth="1"/>
  </cols>
  <sheetData>
    <row r="1" spans="1:1" x14ac:dyDescent="0.4">
      <c r="A1" s="8" t="s">
        <v>91</v>
      </c>
    </row>
    <row r="2" spans="1:1" x14ac:dyDescent="0.4">
      <c r="A2" s="3" t="s">
        <v>82</v>
      </c>
    </row>
    <row r="3" spans="1:1" x14ac:dyDescent="0.4">
      <c r="A3" t="s">
        <v>88</v>
      </c>
    </row>
    <row r="4" spans="1:1" x14ac:dyDescent="0.4">
      <c r="A4" t="s">
        <v>89</v>
      </c>
    </row>
    <row r="5" spans="1:1" x14ac:dyDescent="0.4">
      <c r="A5" t="s">
        <v>105</v>
      </c>
    </row>
    <row r="6" spans="1:1" x14ac:dyDescent="0.4">
      <c r="A6" t="s">
        <v>106</v>
      </c>
    </row>
    <row r="7" spans="1:1" x14ac:dyDescent="0.4">
      <c r="A7" t="s">
        <v>107</v>
      </c>
    </row>
    <row r="8" spans="1:1" x14ac:dyDescent="0.4">
      <c r="A8" t="s">
        <v>108</v>
      </c>
    </row>
    <row r="9" spans="1:1" x14ac:dyDescent="0.4">
      <c r="A9" t="s">
        <v>109</v>
      </c>
    </row>
    <row r="10" spans="1:1" x14ac:dyDescent="0.4">
      <c r="A10" t="s">
        <v>110</v>
      </c>
    </row>
    <row r="11" spans="1:1" x14ac:dyDescent="0.4">
      <c r="A11" t="s">
        <v>111</v>
      </c>
    </row>
    <row r="12" spans="1:1" x14ac:dyDescent="0.4">
      <c r="A12" t="s">
        <v>92</v>
      </c>
    </row>
    <row r="13" spans="1:1" x14ac:dyDescent="0.4">
      <c r="A13" s="16" t="s">
        <v>104</v>
      </c>
    </row>
    <row r="16" spans="1:1" ht="30" x14ac:dyDescent="0.4">
      <c r="A16" s="7" t="s">
        <v>94</v>
      </c>
    </row>
    <row r="17" spans="1:1" x14ac:dyDescent="0.4">
      <c r="A17" s="3" t="s">
        <v>93</v>
      </c>
    </row>
    <row r="18" spans="1:1" x14ac:dyDescent="0.4">
      <c r="A18" s="4" t="s">
        <v>89</v>
      </c>
    </row>
    <row r="19" spans="1:1" x14ac:dyDescent="0.4">
      <c r="A19" s="17" t="s">
        <v>112</v>
      </c>
    </row>
    <row r="20" spans="1:1" x14ac:dyDescent="0.4">
      <c r="A20" s="18" t="s">
        <v>113</v>
      </c>
    </row>
    <row r="21" spans="1:1" x14ac:dyDescent="0.4">
      <c r="A21" s="5" t="s">
        <v>90</v>
      </c>
    </row>
    <row r="22" spans="1:1" ht="28.5" x14ac:dyDescent="0.4">
      <c r="A22" s="6" t="s">
        <v>94</v>
      </c>
    </row>
    <row r="23" spans="1:1" x14ac:dyDescent="0.4">
      <c r="A23" s="5" t="s">
        <v>95</v>
      </c>
    </row>
    <row r="24" spans="1:1" ht="28.5" x14ac:dyDescent="0.4">
      <c r="A24" s="6" t="s">
        <v>96</v>
      </c>
    </row>
    <row r="25" spans="1:1" x14ac:dyDescent="0.4">
      <c r="A25" s="17" t="s">
        <v>114</v>
      </c>
    </row>
    <row r="26" spans="1:1" x14ac:dyDescent="0.4">
      <c r="A26" s="18" t="s">
        <v>115</v>
      </c>
    </row>
    <row r="27" spans="1:1" x14ac:dyDescent="0.4">
      <c r="A27" s="18" t="s">
        <v>116</v>
      </c>
    </row>
    <row r="28" spans="1:1" x14ac:dyDescent="0.4">
      <c r="A28" s="15" t="s">
        <v>117</v>
      </c>
    </row>
    <row r="30" spans="1:1" x14ac:dyDescent="0.4">
      <c r="A30" s="5" t="s">
        <v>97</v>
      </c>
    </row>
    <row r="31" spans="1:1" ht="27" x14ac:dyDescent="0.4">
      <c r="A31" s="15" t="s">
        <v>102</v>
      </c>
    </row>
    <row r="32" spans="1:1" x14ac:dyDescent="0.4">
      <c r="A32" s="5" t="s">
        <v>98</v>
      </c>
    </row>
    <row r="33" spans="1:5" x14ac:dyDescent="0.4">
      <c r="A33" s="6" t="s">
        <v>99</v>
      </c>
    </row>
    <row r="34" spans="1:5" x14ac:dyDescent="0.4">
      <c r="A34" s="5" t="s">
        <v>92</v>
      </c>
    </row>
    <row r="35" spans="1:5" x14ac:dyDescent="0.4">
      <c r="A35" s="15" t="s">
        <v>103</v>
      </c>
    </row>
    <row r="38" spans="1:5" x14ac:dyDescent="0.4">
      <c r="A38" s="26" t="s">
        <v>137</v>
      </c>
    </row>
    <row r="39" spans="1:5" x14ac:dyDescent="0.4">
      <c r="A39" s="23" t="s">
        <v>126</v>
      </c>
      <c r="B39" s="24" t="s">
        <v>127</v>
      </c>
      <c r="C39" s="25" t="s">
        <v>128</v>
      </c>
      <c r="D39" s="24" t="s">
        <v>129</v>
      </c>
      <c r="E39" s="20" t="s">
        <v>130</v>
      </c>
    </row>
    <row r="40" spans="1:5" x14ac:dyDescent="0.4">
      <c r="A40" s="23" t="s">
        <v>126</v>
      </c>
      <c r="B40" s="24" t="s">
        <v>127</v>
      </c>
      <c r="C40" s="25" t="s">
        <v>131</v>
      </c>
      <c r="D40" s="24" t="s">
        <v>129</v>
      </c>
      <c r="E40" s="20" t="s">
        <v>132</v>
      </c>
    </row>
    <row r="41" spans="1:5" x14ac:dyDescent="0.4">
      <c r="A41" s="23" t="s">
        <v>126</v>
      </c>
      <c r="B41" s="24" t="s">
        <v>127</v>
      </c>
      <c r="C41" s="25" t="s">
        <v>133</v>
      </c>
      <c r="D41" s="24" t="s">
        <v>129</v>
      </c>
      <c r="E41" s="20" t="s">
        <v>134</v>
      </c>
    </row>
    <row r="42" spans="1:5" x14ac:dyDescent="0.4">
      <c r="A42" s="23" t="s">
        <v>126</v>
      </c>
      <c r="B42" s="24" t="s">
        <v>127</v>
      </c>
      <c r="C42" s="25" t="s">
        <v>135</v>
      </c>
      <c r="D42" s="24" t="s">
        <v>129</v>
      </c>
      <c r="E42" s="20" t="s">
        <v>121</v>
      </c>
    </row>
    <row r="43" spans="1:5" x14ac:dyDescent="0.4">
      <c r="A43" s="23" t="s">
        <v>122</v>
      </c>
      <c r="B43" s="24" t="s">
        <v>127</v>
      </c>
      <c r="C43" s="25" t="s">
        <v>136</v>
      </c>
      <c r="D43" s="24" t="s">
        <v>129</v>
      </c>
      <c r="E43" s="20" t="s">
        <v>121</v>
      </c>
    </row>
    <row r="44" spans="1:5" x14ac:dyDescent="0.15">
      <c r="A44" s="23" t="s">
        <v>142</v>
      </c>
    </row>
    <row r="45" spans="1:5" x14ac:dyDescent="0.4">
      <c r="A45" t="s">
        <v>138</v>
      </c>
    </row>
    <row r="46" spans="1:5" x14ac:dyDescent="0.4">
      <c r="A46" t="s">
        <v>141</v>
      </c>
    </row>
    <row r="47" spans="1:5" x14ac:dyDescent="0.4">
      <c r="A47" t="s">
        <v>140</v>
      </c>
    </row>
    <row r="48" spans="1:5" x14ac:dyDescent="0.4">
      <c r="A48" t="s">
        <v>139</v>
      </c>
    </row>
    <row r="50" spans="1:5" x14ac:dyDescent="0.4">
      <c r="A50" t="s">
        <v>143</v>
      </c>
    </row>
    <row r="51" spans="1:5" x14ac:dyDescent="0.4">
      <c r="A51" s="23" t="s">
        <v>144</v>
      </c>
      <c r="B51" s="24" t="s">
        <v>145</v>
      </c>
      <c r="C51" s="25" t="s">
        <v>146</v>
      </c>
      <c r="D51" s="24" t="s">
        <v>129</v>
      </c>
      <c r="E51" s="20" t="s">
        <v>147</v>
      </c>
    </row>
    <row r="52" spans="1:5" x14ac:dyDescent="0.4">
      <c r="A52" s="23" t="s">
        <v>148</v>
      </c>
      <c r="B52" s="24" t="s">
        <v>149</v>
      </c>
      <c r="C52" s="25" t="s">
        <v>150</v>
      </c>
      <c r="D52" s="24" t="s">
        <v>129</v>
      </c>
      <c r="E52" s="20" t="s">
        <v>147</v>
      </c>
    </row>
    <row r="53" spans="1:5" x14ac:dyDescent="0.4">
      <c r="A53" s="23" t="s">
        <v>148</v>
      </c>
      <c r="B53" s="24" t="s">
        <v>149</v>
      </c>
      <c r="C53" s="25" t="s">
        <v>151</v>
      </c>
      <c r="D53" s="24" t="s">
        <v>129</v>
      </c>
      <c r="E53" s="20" t="s">
        <v>152</v>
      </c>
    </row>
    <row r="54" spans="1:5" x14ac:dyDescent="0.4">
      <c r="A54" s="24" t="s">
        <v>153</v>
      </c>
      <c r="B54" s="24" t="s">
        <v>154</v>
      </c>
      <c r="C54" s="25" t="s">
        <v>155</v>
      </c>
      <c r="D54" s="24" t="s">
        <v>129</v>
      </c>
      <c r="E54" s="20" t="s">
        <v>156</v>
      </c>
    </row>
    <row r="55" spans="1:5" x14ac:dyDescent="0.4">
      <c r="A55" s="24" t="s">
        <v>153</v>
      </c>
      <c r="B55" s="24" t="s">
        <v>154</v>
      </c>
      <c r="C55" s="25" t="s">
        <v>157</v>
      </c>
      <c r="D55" s="24" t="s">
        <v>129</v>
      </c>
      <c r="E55" s="20" t="s">
        <v>158</v>
      </c>
    </row>
    <row r="56" spans="1:5" x14ac:dyDescent="0.4">
      <c r="A56" s="24" t="s">
        <v>153</v>
      </c>
      <c r="B56" s="24" t="s">
        <v>154</v>
      </c>
      <c r="C56" s="25" t="s">
        <v>159</v>
      </c>
      <c r="D56" s="24" t="s">
        <v>129</v>
      </c>
      <c r="E56" s="20" t="s">
        <v>160</v>
      </c>
    </row>
    <row r="57" spans="1:5" x14ac:dyDescent="0.4">
      <c r="A57" s="24" t="s">
        <v>153</v>
      </c>
      <c r="B57" s="24" t="s">
        <v>154</v>
      </c>
      <c r="C57" s="25" t="s">
        <v>161</v>
      </c>
      <c r="D57" s="24" t="s">
        <v>129</v>
      </c>
      <c r="E57" s="20" t="s">
        <v>162</v>
      </c>
    </row>
    <row r="58" spans="1:5" x14ac:dyDescent="0.4">
      <c r="A58" s="24" t="s">
        <v>163</v>
      </c>
      <c r="B58" s="24" t="s">
        <v>164</v>
      </c>
      <c r="C58" s="25" t="s">
        <v>165</v>
      </c>
      <c r="D58" s="24" t="s">
        <v>129</v>
      </c>
      <c r="E58" s="20" t="s">
        <v>166</v>
      </c>
    </row>
    <row r="59" spans="1:5" x14ac:dyDescent="0.4">
      <c r="A59" s="24" t="s">
        <v>163</v>
      </c>
      <c r="B59" s="24" t="s">
        <v>167</v>
      </c>
      <c r="C59" s="25" t="s">
        <v>168</v>
      </c>
      <c r="D59" s="24" t="s">
        <v>129</v>
      </c>
      <c r="E59" s="20" t="s">
        <v>169</v>
      </c>
    </row>
    <row r="60" spans="1:5" x14ac:dyDescent="0.4">
      <c r="A60" s="24" t="s">
        <v>170</v>
      </c>
      <c r="B60" s="24" t="s">
        <v>167</v>
      </c>
      <c r="C60" s="25" t="s">
        <v>171</v>
      </c>
      <c r="D60" s="24" t="s">
        <v>129</v>
      </c>
      <c r="E60" s="20" t="s">
        <v>172</v>
      </c>
    </row>
    <row r="61" spans="1:5" x14ac:dyDescent="0.4">
      <c r="A61" s="24" t="s">
        <v>173</v>
      </c>
      <c r="B61" s="24" t="s">
        <v>167</v>
      </c>
      <c r="C61" s="25" t="s">
        <v>174</v>
      </c>
      <c r="D61" s="24" t="s">
        <v>129</v>
      </c>
      <c r="E61" s="20" t="s">
        <v>175</v>
      </c>
    </row>
    <row r="62" spans="1:5" x14ac:dyDescent="0.4">
      <c r="A62" s="24" t="s">
        <v>173</v>
      </c>
      <c r="B62" s="24" t="s">
        <v>167</v>
      </c>
      <c r="C62" s="25" t="s">
        <v>176</v>
      </c>
      <c r="D62" s="24" t="s">
        <v>129</v>
      </c>
      <c r="E62" s="20" t="s">
        <v>177</v>
      </c>
    </row>
    <row r="63" spans="1:5" x14ac:dyDescent="0.4">
      <c r="A63" s="24" t="s">
        <v>173</v>
      </c>
      <c r="B63" s="24" t="s">
        <v>167</v>
      </c>
      <c r="C63" s="25" t="s">
        <v>178</v>
      </c>
      <c r="D63" s="24" t="s">
        <v>129</v>
      </c>
      <c r="E63" s="20" t="s">
        <v>179</v>
      </c>
    </row>
    <row r="64" spans="1:5" x14ac:dyDescent="0.4">
      <c r="A64" s="24" t="s">
        <v>180</v>
      </c>
      <c r="B64" s="24" t="s">
        <v>181</v>
      </c>
      <c r="C64" s="25" t="s">
        <v>182</v>
      </c>
      <c r="D64" s="24" t="s">
        <v>129</v>
      </c>
      <c r="E64" s="20" t="s">
        <v>183</v>
      </c>
    </row>
    <row r="65" spans="1:5" x14ac:dyDescent="0.4">
      <c r="A65" s="24" t="s">
        <v>180</v>
      </c>
      <c r="B65" s="24" t="s">
        <v>181</v>
      </c>
      <c r="C65" s="25" t="s">
        <v>184</v>
      </c>
      <c r="D65" s="24" t="s">
        <v>129</v>
      </c>
      <c r="E65" s="20" t="s">
        <v>185</v>
      </c>
    </row>
    <row r="66" spans="1:5" x14ac:dyDescent="0.4">
      <c r="A66" s="24" t="s">
        <v>186</v>
      </c>
      <c r="B66" s="24" t="s">
        <v>187</v>
      </c>
      <c r="C66" s="25" t="s">
        <v>188</v>
      </c>
      <c r="D66" s="24" t="s">
        <v>129</v>
      </c>
      <c r="E66" s="20" t="s">
        <v>185</v>
      </c>
    </row>
    <row r="68" spans="1:5" x14ac:dyDescent="0.4">
      <c r="A68" s="23" t="s">
        <v>189</v>
      </c>
      <c r="B68" s="24" t="s">
        <v>127</v>
      </c>
      <c r="C68" s="25" t="s">
        <v>190</v>
      </c>
      <c r="D68" s="24" t="s">
        <v>129</v>
      </c>
      <c r="E68" s="20" t="s">
        <v>191</v>
      </c>
    </row>
    <row r="69" spans="1:5" x14ac:dyDescent="0.4">
      <c r="A69" s="23" t="s">
        <v>189</v>
      </c>
      <c r="B69" s="24" t="s">
        <v>127</v>
      </c>
      <c r="C69" s="25" t="s">
        <v>192</v>
      </c>
      <c r="D69" s="24" t="s">
        <v>129</v>
      </c>
      <c r="E69" s="20" t="s">
        <v>193</v>
      </c>
    </row>
    <row r="70" spans="1:5" x14ac:dyDescent="0.4">
      <c r="A70" s="23" t="s">
        <v>189</v>
      </c>
      <c r="B70" s="24" t="s">
        <v>127</v>
      </c>
      <c r="C70" s="25" t="s">
        <v>194</v>
      </c>
      <c r="D70" s="24" t="s">
        <v>129</v>
      </c>
      <c r="E70" s="20" t="s">
        <v>195</v>
      </c>
    </row>
    <row r="71" spans="1:5" x14ac:dyDescent="0.4">
      <c r="A71" s="23" t="s">
        <v>189</v>
      </c>
      <c r="B71" s="24" t="s">
        <v>127</v>
      </c>
      <c r="C71" s="25" t="s">
        <v>196</v>
      </c>
      <c r="D71" s="24" t="s">
        <v>129</v>
      </c>
      <c r="E71" s="20" t="s">
        <v>197</v>
      </c>
    </row>
    <row r="72" spans="1:5" x14ac:dyDescent="0.4">
      <c r="A72" s="23" t="s">
        <v>198</v>
      </c>
      <c r="B72" s="24" t="s">
        <v>127</v>
      </c>
      <c r="C72" s="25" t="s">
        <v>199</v>
      </c>
      <c r="D72" s="24" t="s">
        <v>129</v>
      </c>
      <c r="E72" s="20" t="s">
        <v>200</v>
      </c>
    </row>
    <row r="73" spans="1:5" x14ac:dyDescent="0.4">
      <c r="A73" s="23" t="s">
        <v>198</v>
      </c>
      <c r="B73" s="24" t="s">
        <v>127</v>
      </c>
      <c r="C73" s="25" t="s">
        <v>201</v>
      </c>
      <c r="D73" s="24" t="s">
        <v>129</v>
      </c>
      <c r="E73" s="20" t="s">
        <v>202</v>
      </c>
    </row>
    <row r="74" spans="1:5" x14ac:dyDescent="0.4">
      <c r="A74" s="23" t="s">
        <v>198</v>
      </c>
      <c r="B74" s="24" t="s">
        <v>127</v>
      </c>
      <c r="C74" s="25" t="s">
        <v>203</v>
      </c>
      <c r="D74" s="24" t="s">
        <v>129</v>
      </c>
      <c r="E74" s="20" t="s">
        <v>204</v>
      </c>
    </row>
    <row r="75" spans="1:5" x14ac:dyDescent="0.4">
      <c r="A75" s="23" t="s">
        <v>205</v>
      </c>
      <c r="B75" s="24" t="s">
        <v>127</v>
      </c>
      <c r="C75" s="25" t="s">
        <v>206</v>
      </c>
      <c r="D75" s="24" t="s">
        <v>129</v>
      </c>
      <c r="E75" s="20" t="s">
        <v>207</v>
      </c>
    </row>
    <row r="77" spans="1:5" x14ac:dyDescent="0.4">
      <c r="A77" s="24" t="s">
        <v>208</v>
      </c>
      <c r="B77" s="27"/>
      <c r="C77" s="25" t="s">
        <v>209</v>
      </c>
      <c r="D77" s="24" t="s">
        <v>129</v>
      </c>
      <c r="E77" s="28" t="s">
        <v>210</v>
      </c>
    </row>
    <row r="78" spans="1:5" x14ac:dyDescent="0.4">
      <c r="A78" s="24" t="s">
        <v>208</v>
      </c>
      <c r="B78" s="27"/>
      <c r="C78" s="25" t="s">
        <v>211</v>
      </c>
      <c r="D78" s="24" t="s">
        <v>129</v>
      </c>
      <c r="E78" s="28" t="s">
        <v>212</v>
      </c>
    </row>
    <row r="79" spans="1:5" x14ac:dyDescent="0.4">
      <c r="A79" s="24" t="s">
        <v>213</v>
      </c>
      <c r="B79" s="27"/>
      <c r="C79" s="25" t="s">
        <v>214</v>
      </c>
      <c r="D79" s="24" t="s">
        <v>129</v>
      </c>
      <c r="E79" s="28" t="s">
        <v>212</v>
      </c>
    </row>
    <row r="80" spans="1:5" x14ac:dyDescent="0.4">
      <c r="A80" s="24" t="s">
        <v>215</v>
      </c>
      <c r="B80" s="27"/>
      <c r="C80" s="25" t="s">
        <v>216</v>
      </c>
      <c r="D80" s="24" t="s">
        <v>129</v>
      </c>
      <c r="E80" s="28" t="s">
        <v>217</v>
      </c>
    </row>
    <row r="81" spans="1:5" x14ac:dyDescent="0.4">
      <c r="A81" s="24" t="s">
        <v>218</v>
      </c>
      <c r="B81" s="24" t="s">
        <v>219</v>
      </c>
      <c r="C81" s="25" t="s">
        <v>216</v>
      </c>
      <c r="D81" s="24" t="s">
        <v>129</v>
      </c>
      <c r="E81" s="28" t="s">
        <v>217</v>
      </c>
    </row>
    <row r="82" spans="1:5" x14ac:dyDescent="0.4">
      <c r="A82" s="24" t="s">
        <v>220</v>
      </c>
      <c r="B82" s="24" t="s">
        <v>221</v>
      </c>
      <c r="C82" s="25" t="s">
        <v>222</v>
      </c>
      <c r="D82" s="24" t="s">
        <v>129</v>
      </c>
      <c r="E82" s="28" t="s">
        <v>223</v>
      </c>
    </row>
    <row r="83" spans="1:5" x14ac:dyDescent="0.4">
      <c r="A83" s="24" t="s">
        <v>224</v>
      </c>
      <c r="B83" s="24" t="s">
        <v>225</v>
      </c>
      <c r="C83" s="25" t="s">
        <v>226</v>
      </c>
      <c r="D83" s="24" t="s">
        <v>129</v>
      </c>
      <c r="E83" s="28" t="s">
        <v>227</v>
      </c>
    </row>
    <row r="84" spans="1:5" x14ac:dyDescent="0.4">
      <c r="A84" s="24" t="s">
        <v>228</v>
      </c>
      <c r="B84" s="24" t="s">
        <v>229</v>
      </c>
      <c r="C84" s="25" t="s">
        <v>226</v>
      </c>
      <c r="D84" s="24" t="s">
        <v>129</v>
      </c>
      <c r="E84" s="28" t="s">
        <v>227</v>
      </c>
    </row>
    <row r="85" spans="1:5" x14ac:dyDescent="0.4">
      <c r="A85" s="24" t="s">
        <v>230</v>
      </c>
      <c r="B85" s="24" t="s">
        <v>231</v>
      </c>
      <c r="C85" s="25" t="s">
        <v>226</v>
      </c>
      <c r="D85" s="24" t="s">
        <v>129</v>
      </c>
      <c r="E85" s="28" t="s">
        <v>227</v>
      </c>
    </row>
    <row r="86" spans="1:5" x14ac:dyDescent="0.4">
      <c r="A86" s="24" t="s">
        <v>232</v>
      </c>
      <c r="B86" s="24" t="s">
        <v>233</v>
      </c>
      <c r="C86" s="25" t="s">
        <v>226</v>
      </c>
      <c r="D86" s="24" t="s">
        <v>129</v>
      </c>
      <c r="E86" s="28" t="s">
        <v>227</v>
      </c>
    </row>
    <row r="87" spans="1:5" x14ac:dyDescent="0.4">
      <c r="A87" s="24" t="s">
        <v>234</v>
      </c>
      <c r="B87" s="24" t="s">
        <v>235</v>
      </c>
      <c r="C87" s="25" t="s">
        <v>236</v>
      </c>
      <c r="D87" s="24" t="s">
        <v>129</v>
      </c>
      <c r="E87" s="28" t="s">
        <v>237</v>
      </c>
    </row>
    <row r="88" spans="1:5" x14ac:dyDescent="0.4">
      <c r="A88" s="24" t="s">
        <v>238</v>
      </c>
      <c r="B88" s="24" t="s">
        <v>239</v>
      </c>
      <c r="C88" s="25" t="s">
        <v>236</v>
      </c>
      <c r="D88" s="24" t="s">
        <v>129</v>
      </c>
      <c r="E88" s="28" t="s">
        <v>240</v>
      </c>
    </row>
    <row r="89" spans="1:5" x14ac:dyDescent="0.4">
      <c r="A89" s="24" t="s">
        <v>241</v>
      </c>
      <c r="B89" s="24" t="s">
        <v>242</v>
      </c>
      <c r="C89" s="25" t="s">
        <v>243</v>
      </c>
      <c r="D89" s="24" t="s">
        <v>129</v>
      </c>
      <c r="E89" s="28" t="s">
        <v>240</v>
      </c>
    </row>
    <row r="90" spans="1:5" x14ac:dyDescent="0.4">
      <c r="A90" s="24" t="s">
        <v>244</v>
      </c>
      <c r="B90" s="24" t="s">
        <v>242</v>
      </c>
      <c r="C90" s="25" t="s">
        <v>243</v>
      </c>
      <c r="D90" s="24" t="s">
        <v>129</v>
      </c>
      <c r="E90" s="28" t="s">
        <v>240</v>
      </c>
    </row>
    <row r="91" spans="1:5" x14ac:dyDescent="0.4">
      <c r="A91" s="24" t="s">
        <v>245</v>
      </c>
      <c r="B91" s="24" t="s">
        <v>242</v>
      </c>
      <c r="C91" s="25" t="s">
        <v>243</v>
      </c>
      <c r="D91" s="24" t="s">
        <v>129</v>
      </c>
      <c r="E91" s="28" t="s">
        <v>240</v>
      </c>
    </row>
    <row r="92" spans="1:5" x14ac:dyDescent="0.4">
      <c r="A92" s="24" t="s">
        <v>246</v>
      </c>
      <c r="B92" s="24" t="s">
        <v>247</v>
      </c>
      <c r="C92" s="25" t="s">
        <v>243</v>
      </c>
      <c r="D92" s="24" t="s">
        <v>129</v>
      </c>
      <c r="E92" s="28" t="s">
        <v>240</v>
      </c>
    </row>
    <row r="93" spans="1:5" x14ac:dyDescent="0.4">
      <c r="A93" s="24" t="s">
        <v>248</v>
      </c>
      <c r="B93" s="24" t="s">
        <v>249</v>
      </c>
      <c r="C93" s="25" t="s">
        <v>243</v>
      </c>
      <c r="D93" s="24" t="s">
        <v>129</v>
      </c>
      <c r="E93" s="28" t="s">
        <v>240</v>
      </c>
    </row>
    <row r="94" spans="1:5" x14ac:dyDescent="0.4">
      <c r="A94" s="24" t="s">
        <v>250</v>
      </c>
      <c r="B94" s="24" t="s">
        <v>251</v>
      </c>
      <c r="C94" s="25" t="s">
        <v>243</v>
      </c>
      <c r="D94" s="24" t="s">
        <v>129</v>
      </c>
      <c r="E94" s="28" t="s">
        <v>240</v>
      </c>
    </row>
    <row r="95" spans="1:5" x14ac:dyDescent="0.4">
      <c r="A95" s="24" t="s">
        <v>252</v>
      </c>
      <c r="B95" s="24" t="s">
        <v>253</v>
      </c>
      <c r="C95" s="25" t="s">
        <v>254</v>
      </c>
      <c r="D95" s="24" t="s">
        <v>129</v>
      </c>
      <c r="E95" s="28" t="s">
        <v>255</v>
      </c>
    </row>
    <row r="96" spans="1:5" x14ac:dyDescent="0.4">
      <c r="A96" s="24" t="s">
        <v>256</v>
      </c>
      <c r="B96" s="24" t="s">
        <v>253</v>
      </c>
      <c r="C96" s="25" t="s">
        <v>254</v>
      </c>
      <c r="D96" s="24" t="s">
        <v>129</v>
      </c>
      <c r="E96" s="28" t="s">
        <v>255</v>
      </c>
    </row>
    <row r="97" spans="1:5" x14ac:dyDescent="0.4">
      <c r="A97" s="24" t="s">
        <v>257</v>
      </c>
      <c r="B97" s="24" t="s">
        <v>258</v>
      </c>
      <c r="C97" s="25" t="s">
        <v>254</v>
      </c>
      <c r="D97" s="24" t="s">
        <v>129</v>
      </c>
      <c r="E97" s="28" t="s">
        <v>255</v>
      </c>
    </row>
    <row r="98" spans="1:5" x14ac:dyDescent="0.4">
      <c r="A98" s="24" t="s">
        <v>259</v>
      </c>
      <c r="B98" s="24" t="s">
        <v>260</v>
      </c>
      <c r="C98" s="25" t="s">
        <v>261</v>
      </c>
      <c r="D98" s="24" t="s">
        <v>129</v>
      </c>
      <c r="E98" s="28" t="s">
        <v>262</v>
      </c>
    </row>
    <row r="99" spans="1:5" x14ac:dyDescent="0.4">
      <c r="A99" s="24" t="s">
        <v>263</v>
      </c>
      <c r="B99" s="24" t="s">
        <v>264</v>
      </c>
      <c r="C99" s="25" t="s">
        <v>261</v>
      </c>
      <c r="D99" s="24" t="s">
        <v>129</v>
      </c>
      <c r="E99" s="28" t="s">
        <v>262</v>
      </c>
    </row>
    <row r="100" spans="1:5" x14ac:dyDescent="0.4">
      <c r="A100" s="24" t="s">
        <v>265</v>
      </c>
      <c r="B100" s="24" t="s">
        <v>266</v>
      </c>
      <c r="C100" s="25" t="s">
        <v>261</v>
      </c>
      <c r="D100" s="24" t="s">
        <v>129</v>
      </c>
      <c r="E100" s="28" t="s">
        <v>262</v>
      </c>
    </row>
    <row r="101" spans="1:5" x14ac:dyDescent="0.4">
      <c r="A101" s="24" t="s">
        <v>267</v>
      </c>
      <c r="B101" s="24" t="s">
        <v>268</v>
      </c>
      <c r="C101" s="25" t="s">
        <v>261</v>
      </c>
      <c r="D101" s="24" t="s">
        <v>129</v>
      </c>
      <c r="E101" s="28" t="s">
        <v>262</v>
      </c>
    </row>
    <row r="102" spans="1:5" x14ac:dyDescent="0.4">
      <c r="A102" s="24" t="s">
        <v>269</v>
      </c>
      <c r="B102" s="24" t="s">
        <v>270</v>
      </c>
      <c r="C102" s="25" t="s">
        <v>271</v>
      </c>
      <c r="D102" s="24" t="s">
        <v>129</v>
      </c>
      <c r="E102" s="28" t="s">
        <v>272</v>
      </c>
    </row>
    <row r="103" spans="1:5" x14ac:dyDescent="0.4">
      <c r="A103" s="24" t="s">
        <v>273</v>
      </c>
      <c r="B103" s="24" t="s">
        <v>274</v>
      </c>
      <c r="C103" s="25" t="s">
        <v>271</v>
      </c>
      <c r="D103" s="24" t="s">
        <v>129</v>
      </c>
      <c r="E103" s="28" t="s">
        <v>272</v>
      </c>
    </row>
    <row r="104" spans="1:5" x14ac:dyDescent="0.4">
      <c r="A104" s="24" t="s">
        <v>275</v>
      </c>
      <c r="B104" s="24" t="s">
        <v>276</v>
      </c>
      <c r="C104" s="25" t="s">
        <v>271</v>
      </c>
      <c r="D104" s="24" t="s">
        <v>129</v>
      </c>
      <c r="E104" s="28" t="s">
        <v>272</v>
      </c>
    </row>
    <row r="105" spans="1:5" x14ac:dyDescent="0.4">
      <c r="A105" s="24" t="s">
        <v>277</v>
      </c>
      <c r="B105" s="23" t="s">
        <v>253</v>
      </c>
      <c r="C105" s="25" t="s">
        <v>278</v>
      </c>
      <c r="D105" s="24" t="s">
        <v>129</v>
      </c>
      <c r="E105" s="28" t="s">
        <v>279</v>
      </c>
    </row>
    <row r="106" spans="1:5" x14ac:dyDescent="0.4">
      <c r="A106" s="24" t="s">
        <v>280</v>
      </c>
      <c r="B106" s="23" t="s">
        <v>253</v>
      </c>
      <c r="C106" s="25" t="s">
        <v>281</v>
      </c>
      <c r="D106" s="24" t="s">
        <v>129</v>
      </c>
      <c r="E106" s="28" t="s">
        <v>282</v>
      </c>
    </row>
    <row r="107" spans="1:5" x14ac:dyDescent="0.4">
      <c r="A107" s="24" t="s">
        <v>283</v>
      </c>
      <c r="B107" s="23" t="s">
        <v>253</v>
      </c>
      <c r="C107" s="25" t="s">
        <v>281</v>
      </c>
      <c r="D107" s="24" t="s">
        <v>129</v>
      </c>
      <c r="E107" s="28" t="s">
        <v>282</v>
      </c>
    </row>
    <row r="108" spans="1:5" x14ac:dyDescent="0.4">
      <c r="A108" s="24" t="s">
        <v>284</v>
      </c>
      <c r="B108" s="23" t="s">
        <v>253</v>
      </c>
      <c r="C108" s="25" t="s">
        <v>285</v>
      </c>
      <c r="D108" s="24" t="s">
        <v>129</v>
      </c>
      <c r="E108" s="28" t="s">
        <v>286</v>
      </c>
    </row>
    <row r="109" spans="1:5" x14ac:dyDescent="0.4">
      <c r="A109" s="24" t="s">
        <v>287</v>
      </c>
      <c r="B109" s="23" t="s">
        <v>253</v>
      </c>
      <c r="C109" s="25" t="s">
        <v>285</v>
      </c>
      <c r="D109" s="24" t="s">
        <v>129</v>
      </c>
      <c r="E109" s="28" t="s">
        <v>286</v>
      </c>
    </row>
    <row r="110" spans="1:5" x14ac:dyDescent="0.4">
      <c r="A110" s="24" t="s">
        <v>288</v>
      </c>
      <c r="B110" s="23" t="s">
        <v>253</v>
      </c>
      <c r="C110" s="25" t="s">
        <v>289</v>
      </c>
      <c r="D110" s="24" t="s">
        <v>129</v>
      </c>
      <c r="E110" s="28" t="s">
        <v>282</v>
      </c>
    </row>
    <row r="111" spans="1:5" x14ac:dyDescent="0.4">
      <c r="A111" s="24" t="s">
        <v>290</v>
      </c>
      <c r="B111" s="23" t="s">
        <v>253</v>
      </c>
      <c r="C111" s="25" t="s">
        <v>289</v>
      </c>
      <c r="D111" s="24" t="s">
        <v>129</v>
      </c>
      <c r="E111" s="28" t="s">
        <v>282</v>
      </c>
    </row>
    <row r="112" spans="1:5" x14ac:dyDescent="0.4">
      <c r="A112" s="24" t="s">
        <v>291</v>
      </c>
      <c r="B112" s="23" t="s">
        <v>253</v>
      </c>
      <c r="C112" s="25" t="s">
        <v>292</v>
      </c>
      <c r="D112" s="24" t="s">
        <v>129</v>
      </c>
      <c r="E112" s="28" t="s">
        <v>293</v>
      </c>
    </row>
    <row r="114" spans="1:5" x14ac:dyDescent="0.4">
      <c r="A114" s="23" t="s">
        <v>294</v>
      </c>
      <c r="B114" s="27"/>
      <c r="C114" s="29" t="s">
        <v>295</v>
      </c>
      <c r="D114" s="24" t="s">
        <v>296</v>
      </c>
      <c r="E114" s="28" t="s">
        <v>297</v>
      </c>
    </row>
    <row r="115" spans="1:5" x14ac:dyDescent="0.4">
      <c r="A115" s="23" t="s">
        <v>294</v>
      </c>
      <c r="B115" s="27"/>
      <c r="C115" s="29" t="s">
        <v>298</v>
      </c>
      <c r="D115" s="24" t="s">
        <v>296</v>
      </c>
      <c r="E115" s="28" t="s">
        <v>299</v>
      </c>
    </row>
    <row r="116" spans="1:5" x14ac:dyDescent="0.4">
      <c r="A116" s="23" t="s">
        <v>294</v>
      </c>
      <c r="B116" s="27"/>
      <c r="C116" s="29" t="s">
        <v>300</v>
      </c>
      <c r="D116" s="24" t="s">
        <v>296</v>
      </c>
      <c r="E116" s="28" t="s">
        <v>301</v>
      </c>
    </row>
    <row r="117" spans="1:5" x14ac:dyDescent="0.4">
      <c r="A117" s="23" t="s">
        <v>302</v>
      </c>
      <c r="B117" s="27"/>
      <c r="C117" s="29" t="s">
        <v>303</v>
      </c>
      <c r="D117" s="24" t="s">
        <v>296</v>
      </c>
      <c r="E117" s="28" t="s">
        <v>301</v>
      </c>
    </row>
    <row r="118" spans="1:5" x14ac:dyDescent="0.4">
      <c r="A118" s="23" t="s">
        <v>302</v>
      </c>
      <c r="B118" s="27"/>
      <c r="C118" s="29" t="s">
        <v>303</v>
      </c>
      <c r="D118" s="24" t="s">
        <v>296</v>
      </c>
      <c r="E118" s="28" t="s">
        <v>301</v>
      </c>
    </row>
    <row r="119" spans="1:5" x14ac:dyDescent="0.4">
      <c r="A119" s="24" t="s">
        <v>304</v>
      </c>
      <c r="B119" s="27"/>
      <c r="C119" s="29" t="s">
        <v>305</v>
      </c>
      <c r="D119" s="24" t="s">
        <v>296</v>
      </c>
      <c r="E119" s="28" t="s">
        <v>306</v>
      </c>
    </row>
    <row r="120" spans="1:5" x14ac:dyDescent="0.4">
      <c r="A120" s="24" t="s">
        <v>304</v>
      </c>
      <c r="B120" s="27"/>
      <c r="C120" s="29" t="s">
        <v>307</v>
      </c>
      <c r="D120" s="24" t="s">
        <v>296</v>
      </c>
      <c r="E120" s="28" t="s">
        <v>308</v>
      </c>
    </row>
    <row r="121" spans="1:5" x14ac:dyDescent="0.4">
      <c r="A121" s="24" t="s">
        <v>309</v>
      </c>
      <c r="B121" s="27"/>
      <c r="C121" s="29" t="s">
        <v>310</v>
      </c>
      <c r="D121" s="24" t="s">
        <v>296</v>
      </c>
      <c r="E121" s="28" t="s">
        <v>311</v>
      </c>
    </row>
    <row r="122" spans="1:5" x14ac:dyDescent="0.4">
      <c r="A122" s="24" t="s">
        <v>312</v>
      </c>
      <c r="B122" s="27" t="s">
        <v>313</v>
      </c>
      <c r="C122" s="29" t="s">
        <v>310</v>
      </c>
      <c r="D122" s="24" t="s">
        <v>296</v>
      </c>
      <c r="E122" s="28" t="s">
        <v>311</v>
      </c>
    </row>
    <row r="123" spans="1:5" x14ac:dyDescent="0.4">
      <c r="A123" s="24" t="s">
        <v>314</v>
      </c>
      <c r="B123" s="27" t="s">
        <v>315</v>
      </c>
      <c r="C123" s="29" t="s">
        <v>310</v>
      </c>
      <c r="D123" s="24" t="s">
        <v>296</v>
      </c>
      <c r="E123" s="28" t="s">
        <v>311</v>
      </c>
    </row>
    <row r="124" spans="1:5" x14ac:dyDescent="0.4">
      <c r="A124" s="24" t="s">
        <v>316</v>
      </c>
      <c r="B124" s="27" t="s">
        <v>317</v>
      </c>
      <c r="C124" s="29" t="s">
        <v>310</v>
      </c>
      <c r="D124" s="24" t="s">
        <v>296</v>
      </c>
      <c r="E124" s="28" t="s">
        <v>311</v>
      </c>
    </row>
    <row r="125" spans="1:5" x14ac:dyDescent="0.4">
      <c r="A125" s="24" t="s">
        <v>318</v>
      </c>
      <c r="B125" s="27"/>
      <c r="C125" s="29" t="s">
        <v>319</v>
      </c>
      <c r="D125" s="24" t="s">
        <v>296</v>
      </c>
      <c r="E125" s="28" t="s">
        <v>320</v>
      </c>
    </row>
    <row r="126" spans="1:5" x14ac:dyDescent="0.4">
      <c r="A126" s="24" t="s">
        <v>321</v>
      </c>
      <c r="B126" s="27"/>
      <c r="C126" s="29" t="s">
        <v>319</v>
      </c>
      <c r="D126" s="24" t="s">
        <v>296</v>
      </c>
      <c r="E126" s="28" t="s">
        <v>320</v>
      </c>
    </row>
    <row r="127" spans="1:5" x14ac:dyDescent="0.4">
      <c r="A127" s="24" t="s">
        <v>322</v>
      </c>
      <c r="B127" s="27"/>
      <c r="C127" s="29" t="s">
        <v>319</v>
      </c>
      <c r="D127" s="24" t="s">
        <v>296</v>
      </c>
      <c r="E127" s="28" t="s">
        <v>320</v>
      </c>
    </row>
    <row r="128" spans="1:5" x14ac:dyDescent="0.4">
      <c r="A128" s="24" t="s">
        <v>323</v>
      </c>
      <c r="B128" s="27" t="s">
        <v>324</v>
      </c>
      <c r="C128" s="30" t="s">
        <v>325</v>
      </c>
      <c r="D128" s="24" t="s">
        <v>296</v>
      </c>
      <c r="E128" s="28" t="s">
        <v>326</v>
      </c>
    </row>
    <row r="129" spans="1:5" x14ac:dyDescent="0.4">
      <c r="A129" s="23" t="s">
        <v>327</v>
      </c>
      <c r="B129" s="27"/>
      <c r="C129" s="25" t="s">
        <v>328</v>
      </c>
      <c r="D129" s="24" t="s">
        <v>129</v>
      </c>
      <c r="E129" s="28" t="s">
        <v>329</v>
      </c>
    </row>
    <row r="130" spans="1:5" x14ac:dyDescent="0.4">
      <c r="A130" s="23" t="s">
        <v>327</v>
      </c>
      <c r="B130" s="27"/>
      <c r="C130" s="25" t="s">
        <v>330</v>
      </c>
      <c r="D130" s="24" t="s">
        <v>129</v>
      </c>
      <c r="E130" s="28" t="s">
        <v>331</v>
      </c>
    </row>
    <row r="131" spans="1:5" x14ac:dyDescent="0.4">
      <c r="A131" s="23" t="s">
        <v>327</v>
      </c>
      <c r="B131" s="27"/>
      <c r="C131" s="25" t="s">
        <v>332</v>
      </c>
      <c r="D131" s="24" t="s">
        <v>129</v>
      </c>
      <c r="E131" s="28" t="s">
        <v>333</v>
      </c>
    </row>
    <row r="132" spans="1:5" x14ac:dyDescent="0.4">
      <c r="A132" s="23" t="s">
        <v>334</v>
      </c>
      <c r="B132" s="27"/>
      <c r="C132" s="25" t="s">
        <v>335</v>
      </c>
      <c r="D132" s="24" t="s">
        <v>129</v>
      </c>
      <c r="E132" s="28" t="s">
        <v>336</v>
      </c>
    </row>
    <row r="133" spans="1:5" x14ac:dyDescent="0.4">
      <c r="A133" s="23" t="s">
        <v>337</v>
      </c>
      <c r="B133" s="27"/>
      <c r="C133" s="25" t="s">
        <v>335</v>
      </c>
      <c r="D133" s="24" t="s">
        <v>129</v>
      </c>
      <c r="E133" s="28" t="s">
        <v>336</v>
      </c>
    </row>
    <row r="134" spans="1:5" x14ac:dyDescent="0.4">
      <c r="A134" s="24" t="s">
        <v>338</v>
      </c>
      <c r="B134" s="27"/>
      <c r="C134" s="25" t="s">
        <v>339</v>
      </c>
      <c r="D134" s="24" t="s">
        <v>129</v>
      </c>
      <c r="E134" s="28" t="s">
        <v>340</v>
      </c>
    </row>
    <row r="135" spans="1:5" x14ac:dyDescent="0.4">
      <c r="A135" s="24" t="s">
        <v>338</v>
      </c>
      <c r="B135" s="27"/>
      <c r="C135" s="25" t="s">
        <v>341</v>
      </c>
      <c r="D135" s="24" t="s">
        <v>129</v>
      </c>
      <c r="E135" s="28" t="s">
        <v>342</v>
      </c>
    </row>
    <row r="136" spans="1:5" x14ac:dyDescent="0.4">
      <c r="A136" s="24" t="s">
        <v>343</v>
      </c>
      <c r="B136" s="27" t="s">
        <v>344</v>
      </c>
      <c r="C136" s="25" t="s">
        <v>345</v>
      </c>
      <c r="D136" s="24" t="s">
        <v>129</v>
      </c>
      <c r="E136" s="28" t="s">
        <v>346</v>
      </c>
    </row>
    <row r="137" spans="1:5" x14ac:dyDescent="0.4">
      <c r="A137" s="24" t="s">
        <v>347</v>
      </c>
      <c r="B137" s="27" t="s">
        <v>154</v>
      </c>
      <c r="C137" s="25" t="s">
        <v>345</v>
      </c>
      <c r="D137" s="24" t="s">
        <v>129</v>
      </c>
      <c r="E137" s="28" t="s">
        <v>346</v>
      </c>
    </row>
    <row r="138" spans="1:5" x14ac:dyDescent="0.4">
      <c r="A138" s="24" t="s">
        <v>348</v>
      </c>
      <c r="B138" s="27" t="s">
        <v>167</v>
      </c>
      <c r="C138" s="25" t="s">
        <v>345</v>
      </c>
      <c r="D138" s="24" t="s">
        <v>129</v>
      </c>
      <c r="E138" s="28" t="s">
        <v>346</v>
      </c>
    </row>
    <row r="139" spans="1:5" x14ac:dyDescent="0.4">
      <c r="A139" s="24" t="s">
        <v>349</v>
      </c>
      <c r="B139" s="27" t="s">
        <v>167</v>
      </c>
      <c r="C139" s="25" t="s">
        <v>345</v>
      </c>
      <c r="D139" s="24" t="s">
        <v>129</v>
      </c>
      <c r="E139" s="28" t="s">
        <v>346</v>
      </c>
    </row>
    <row r="140" spans="1:5" x14ac:dyDescent="0.4">
      <c r="A140" s="24" t="s">
        <v>350</v>
      </c>
      <c r="B140" s="27" t="s">
        <v>351</v>
      </c>
      <c r="C140" s="25" t="s">
        <v>345</v>
      </c>
      <c r="D140" s="24" t="s">
        <v>129</v>
      </c>
      <c r="E140" s="28" t="s">
        <v>346</v>
      </c>
    </row>
    <row r="141" spans="1:5" x14ac:dyDescent="0.4">
      <c r="A141" s="24" t="s">
        <v>352</v>
      </c>
      <c r="B141" s="27" t="s">
        <v>351</v>
      </c>
      <c r="C141" s="25" t="s">
        <v>345</v>
      </c>
      <c r="D141" s="24" t="s">
        <v>129</v>
      </c>
      <c r="E141" s="28" t="s">
        <v>346</v>
      </c>
    </row>
    <row r="142" spans="1:5" x14ac:dyDescent="0.4">
      <c r="A142" s="24" t="s">
        <v>353</v>
      </c>
      <c r="B142" s="24"/>
      <c r="C142" s="25" t="s">
        <v>354</v>
      </c>
      <c r="D142" s="24" t="s">
        <v>129</v>
      </c>
      <c r="E142" s="28" t="s">
        <v>355</v>
      </c>
    </row>
    <row r="143" spans="1:5" x14ac:dyDescent="0.4">
      <c r="A143" s="24" t="s">
        <v>353</v>
      </c>
      <c r="B143" s="24"/>
      <c r="C143" s="25" t="s">
        <v>356</v>
      </c>
      <c r="D143" s="24" t="s">
        <v>129</v>
      </c>
      <c r="E143" s="28" t="s">
        <v>357</v>
      </c>
    </row>
    <row r="144" spans="1:5" x14ac:dyDescent="0.4">
      <c r="A144" s="24" t="s">
        <v>353</v>
      </c>
      <c r="B144" s="24"/>
      <c r="C144" s="25" t="s">
        <v>358</v>
      </c>
      <c r="D144" s="24" t="s">
        <v>129</v>
      </c>
      <c r="E144" s="28" t="s">
        <v>359</v>
      </c>
    </row>
    <row r="145" spans="1:5" x14ac:dyDescent="0.4">
      <c r="A145" s="24" t="s">
        <v>353</v>
      </c>
      <c r="B145" s="24"/>
      <c r="C145" s="25" t="s">
        <v>360</v>
      </c>
      <c r="D145" s="24" t="s">
        <v>129</v>
      </c>
      <c r="E145" s="28" t="s">
        <v>361</v>
      </c>
    </row>
    <row r="146" spans="1:5" x14ac:dyDescent="0.4">
      <c r="A146" s="24" t="s">
        <v>353</v>
      </c>
      <c r="B146" s="24"/>
      <c r="C146" s="25" t="s">
        <v>362</v>
      </c>
      <c r="D146" s="24" t="s">
        <v>129</v>
      </c>
      <c r="E146" s="28" t="s">
        <v>363</v>
      </c>
    </row>
    <row r="147" spans="1:5" x14ac:dyDescent="0.4">
      <c r="A147" s="23" t="s">
        <v>353</v>
      </c>
      <c r="B147" s="24"/>
      <c r="C147" s="25" t="s">
        <v>364</v>
      </c>
      <c r="D147" s="24" t="s">
        <v>129</v>
      </c>
      <c r="E147" s="28" t="s">
        <v>365</v>
      </c>
    </row>
    <row r="148" spans="1:5" x14ac:dyDescent="0.4">
      <c r="A148" s="23" t="s">
        <v>366</v>
      </c>
      <c r="B148" s="24" t="s">
        <v>367</v>
      </c>
      <c r="C148" s="25" t="s">
        <v>368</v>
      </c>
      <c r="D148" s="24" t="s">
        <v>129</v>
      </c>
      <c r="E148" s="28" t="s">
        <v>365</v>
      </c>
    </row>
    <row r="149" spans="1:5" x14ac:dyDescent="0.4">
      <c r="A149" s="24" t="s">
        <v>369</v>
      </c>
      <c r="B149" s="27"/>
      <c r="C149" s="25" t="s">
        <v>370</v>
      </c>
      <c r="D149" s="24" t="s">
        <v>129</v>
      </c>
      <c r="E149" s="28" t="s">
        <v>371</v>
      </c>
    </row>
    <row r="150" spans="1:5" x14ac:dyDescent="0.4">
      <c r="A150" s="24" t="s">
        <v>372</v>
      </c>
      <c r="B150" s="27"/>
      <c r="C150" s="25" t="s">
        <v>373</v>
      </c>
      <c r="D150" s="24" t="s">
        <v>129</v>
      </c>
      <c r="E150" s="28" t="s">
        <v>374</v>
      </c>
    </row>
    <row r="151" spans="1:5" x14ac:dyDescent="0.4">
      <c r="A151" s="24" t="s">
        <v>375</v>
      </c>
      <c r="B151" s="27"/>
      <c r="C151" s="25" t="s">
        <v>376</v>
      </c>
      <c r="D151" s="24" t="s">
        <v>129</v>
      </c>
      <c r="E151" s="28" t="s">
        <v>377</v>
      </c>
    </row>
    <row r="152" spans="1:5" x14ac:dyDescent="0.4">
      <c r="A152" s="24" t="s">
        <v>378</v>
      </c>
      <c r="B152" s="27"/>
      <c r="C152" s="25" t="s">
        <v>379</v>
      </c>
      <c r="D152" s="24" t="s">
        <v>129</v>
      </c>
      <c r="E152" s="28" t="s">
        <v>380</v>
      </c>
    </row>
    <row r="153" spans="1:5" x14ac:dyDescent="0.4">
      <c r="A153" s="24" t="s">
        <v>381</v>
      </c>
      <c r="B153" s="27"/>
      <c r="C153" s="25" t="s">
        <v>382</v>
      </c>
      <c r="D153" s="24" t="s">
        <v>129</v>
      </c>
      <c r="E153" s="28" t="s">
        <v>383</v>
      </c>
    </row>
    <row r="154" spans="1:5" x14ac:dyDescent="0.4">
      <c r="A154" s="24" t="s">
        <v>384</v>
      </c>
      <c r="B154" s="27"/>
      <c r="C154" s="25" t="s">
        <v>382</v>
      </c>
      <c r="D154" s="24" t="s">
        <v>129</v>
      </c>
      <c r="E154" s="28" t="s">
        <v>383</v>
      </c>
    </row>
    <row r="155" spans="1:5" x14ac:dyDescent="0.4">
      <c r="A155" s="24" t="s">
        <v>385</v>
      </c>
      <c r="B155" s="27"/>
      <c r="C155" s="25" t="s">
        <v>382</v>
      </c>
      <c r="D155" s="24" t="s">
        <v>129</v>
      </c>
      <c r="E155" s="28" t="s">
        <v>383</v>
      </c>
    </row>
    <row r="156" spans="1:5" x14ac:dyDescent="0.4">
      <c r="A156" s="24" t="s">
        <v>386</v>
      </c>
      <c r="B156" s="27"/>
      <c r="C156" s="25" t="s">
        <v>387</v>
      </c>
      <c r="D156" s="24" t="s">
        <v>129</v>
      </c>
      <c r="E156" s="28" t="s">
        <v>388</v>
      </c>
    </row>
    <row r="157" spans="1:5" x14ac:dyDescent="0.4">
      <c r="A157" s="24" t="s">
        <v>389</v>
      </c>
      <c r="B157" s="24" t="s">
        <v>390</v>
      </c>
      <c r="C157" s="25" t="s">
        <v>387</v>
      </c>
      <c r="D157" s="24" t="s">
        <v>129</v>
      </c>
      <c r="E157" s="28" t="s">
        <v>388</v>
      </c>
    </row>
    <row r="158" spans="1:5" x14ac:dyDescent="0.4">
      <c r="A158" s="24" t="s">
        <v>391</v>
      </c>
      <c r="B158" s="27"/>
      <c r="C158" s="25" t="s">
        <v>392</v>
      </c>
      <c r="D158" s="24" t="s">
        <v>129</v>
      </c>
      <c r="E158" s="28" t="s">
        <v>393</v>
      </c>
    </row>
    <row r="159" spans="1:5" x14ac:dyDescent="0.4">
      <c r="A159" s="24" t="s">
        <v>394</v>
      </c>
      <c r="B159" s="27"/>
      <c r="C159" s="25" t="s">
        <v>392</v>
      </c>
      <c r="D159" s="24" t="s">
        <v>129</v>
      </c>
      <c r="E159" s="28" t="s">
        <v>393</v>
      </c>
    </row>
    <row r="160" spans="1:5" x14ac:dyDescent="0.4">
      <c r="A160" s="24" t="s">
        <v>395</v>
      </c>
      <c r="B160" s="27"/>
      <c r="C160" s="25" t="s">
        <v>392</v>
      </c>
      <c r="D160" s="24" t="s">
        <v>129</v>
      </c>
      <c r="E160" s="28" t="s">
        <v>396</v>
      </c>
    </row>
    <row r="161" spans="1:5" x14ac:dyDescent="0.4">
      <c r="A161" s="24" t="s">
        <v>397</v>
      </c>
      <c r="B161" s="27"/>
      <c r="C161" s="25" t="s">
        <v>392</v>
      </c>
      <c r="D161" s="24" t="s">
        <v>129</v>
      </c>
      <c r="E161" s="28" t="s">
        <v>393</v>
      </c>
    </row>
    <row r="162" spans="1:5" x14ac:dyDescent="0.4">
      <c r="A162" s="24" t="s">
        <v>398</v>
      </c>
      <c r="B162" s="27"/>
      <c r="C162" s="25" t="s">
        <v>392</v>
      </c>
      <c r="D162" s="24" t="s">
        <v>129</v>
      </c>
      <c r="E162" s="28" t="s">
        <v>393</v>
      </c>
    </row>
    <row r="163" spans="1:5" x14ac:dyDescent="0.4">
      <c r="A163" s="23" t="s">
        <v>399</v>
      </c>
      <c r="B163" s="27"/>
      <c r="C163" s="25" t="s">
        <v>400</v>
      </c>
      <c r="D163" s="24" t="s">
        <v>129</v>
      </c>
      <c r="E163" s="28" t="s">
        <v>401</v>
      </c>
    </row>
    <row r="164" spans="1:5" x14ac:dyDescent="0.4">
      <c r="A164" s="24" t="s">
        <v>402</v>
      </c>
      <c r="B164" s="27"/>
      <c r="C164" s="25" t="s">
        <v>403</v>
      </c>
      <c r="D164" s="24" t="s">
        <v>129</v>
      </c>
      <c r="E164" s="28" t="s">
        <v>404</v>
      </c>
    </row>
    <row r="165" spans="1:5" x14ac:dyDescent="0.4">
      <c r="A165" s="24" t="s">
        <v>402</v>
      </c>
      <c r="B165" s="27"/>
      <c r="C165" s="25" t="s">
        <v>405</v>
      </c>
      <c r="D165" s="24" t="s">
        <v>129</v>
      </c>
      <c r="E165" s="20" t="s">
        <v>406</v>
      </c>
    </row>
    <row r="166" spans="1:5" x14ac:dyDescent="0.4">
      <c r="A166" s="24" t="s">
        <v>402</v>
      </c>
      <c r="B166" s="27"/>
      <c r="C166" s="25" t="s">
        <v>407</v>
      </c>
      <c r="D166" s="24" t="s">
        <v>129</v>
      </c>
      <c r="E166" s="20" t="s">
        <v>408</v>
      </c>
    </row>
    <row r="167" spans="1:5" x14ac:dyDescent="0.4">
      <c r="A167" s="24" t="s">
        <v>402</v>
      </c>
      <c r="B167" s="27"/>
      <c r="C167" s="25" t="s">
        <v>409</v>
      </c>
      <c r="D167" s="24" t="s">
        <v>129</v>
      </c>
      <c r="E167" s="20" t="s">
        <v>410</v>
      </c>
    </row>
    <row r="168" spans="1:5" x14ac:dyDescent="0.4">
      <c r="A168" s="24" t="s">
        <v>402</v>
      </c>
      <c r="B168" s="27"/>
      <c r="C168" s="25" t="s">
        <v>411</v>
      </c>
      <c r="D168" s="24" t="s">
        <v>129</v>
      </c>
      <c r="E168" s="20" t="s">
        <v>412</v>
      </c>
    </row>
    <row r="169" spans="1:5" x14ac:dyDescent="0.4">
      <c r="A169" s="24" t="s">
        <v>413</v>
      </c>
      <c r="B169" s="27"/>
      <c r="C169" s="25" t="s">
        <v>414</v>
      </c>
      <c r="D169" s="24" t="s">
        <v>129</v>
      </c>
      <c r="E169" s="20" t="s">
        <v>415</v>
      </c>
    </row>
    <row r="170" spans="1:5" x14ac:dyDescent="0.4">
      <c r="A170" s="24" t="s">
        <v>413</v>
      </c>
      <c r="B170" s="27"/>
      <c r="C170" s="25" t="s">
        <v>416</v>
      </c>
      <c r="D170" s="24" t="s">
        <v>129</v>
      </c>
      <c r="E170" s="20" t="s">
        <v>417</v>
      </c>
    </row>
    <row r="171" spans="1:5" x14ac:dyDescent="0.4">
      <c r="A171" s="24" t="s">
        <v>413</v>
      </c>
      <c r="B171" s="27"/>
      <c r="C171" s="25" t="s">
        <v>418</v>
      </c>
      <c r="D171" s="24" t="s">
        <v>129</v>
      </c>
      <c r="E171" s="20" t="s">
        <v>419</v>
      </c>
    </row>
    <row r="172" spans="1:5" x14ac:dyDescent="0.4">
      <c r="A172" s="24" t="s">
        <v>413</v>
      </c>
      <c r="B172" s="27"/>
      <c r="C172" s="25" t="s">
        <v>420</v>
      </c>
      <c r="D172" s="24" t="s">
        <v>129</v>
      </c>
      <c r="E172" s="20" t="s">
        <v>421</v>
      </c>
    </row>
    <row r="173" spans="1:5" x14ac:dyDescent="0.4">
      <c r="A173" s="24" t="s">
        <v>413</v>
      </c>
      <c r="B173" s="27"/>
      <c r="C173" s="25" t="s">
        <v>422</v>
      </c>
      <c r="D173" s="24" t="s">
        <v>129</v>
      </c>
      <c r="E173" s="20" t="s">
        <v>423</v>
      </c>
    </row>
    <row r="174" spans="1:5" x14ac:dyDescent="0.4">
      <c r="A174" s="24" t="s">
        <v>413</v>
      </c>
      <c r="B174" s="27"/>
      <c r="C174" s="25" t="s">
        <v>424</v>
      </c>
      <c r="D174" s="24" t="s">
        <v>129</v>
      </c>
      <c r="E174" s="20" t="s">
        <v>425</v>
      </c>
    </row>
    <row r="177" spans="1:1" x14ac:dyDescent="0.4">
      <c r="A177" s="31" t="s">
        <v>471</v>
      </c>
    </row>
    <row r="178" spans="1:1" x14ac:dyDescent="0.4">
      <c r="A178" s="3" t="s">
        <v>504</v>
      </c>
    </row>
    <row r="180" spans="1:1" x14ac:dyDescent="0.4">
      <c r="A180" t="s">
        <v>472</v>
      </c>
    </row>
    <row r="181" spans="1:1" x14ac:dyDescent="0.4">
      <c r="A181" t="s">
        <v>473</v>
      </c>
    </row>
    <row r="182" spans="1:1" x14ac:dyDescent="0.4">
      <c r="A182" t="s">
        <v>474</v>
      </c>
    </row>
    <row r="183" spans="1:1" x14ac:dyDescent="0.4">
      <c r="A183" s="31" t="s">
        <v>475</v>
      </c>
    </row>
    <row r="184" spans="1:1" x14ac:dyDescent="0.4">
      <c r="A184" t="s">
        <v>476</v>
      </c>
    </row>
    <row r="185" spans="1:1" x14ac:dyDescent="0.4">
      <c r="A185" t="s">
        <v>477</v>
      </c>
    </row>
    <row r="186" spans="1:1" x14ac:dyDescent="0.4">
      <c r="A186" t="s">
        <v>478</v>
      </c>
    </row>
    <row r="187" spans="1:1" x14ac:dyDescent="0.4">
      <c r="A187" t="s">
        <v>479</v>
      </c>
    </row>
    <row r="189" spans="1:1" x14ac:dyDescent="0.4">
      <c r="A189" t="s">
        <v>480</v>
      </c>
    </row>
    <row r="190" spans="1:1" x14ac:dyDescent="0.4">
      <c r="A190" t="s">
        <v>481</v>
      </c>
    </row>
    <row r="191" spans="1:1" x14ac:dyDescent="0.4">
      <c r="A191" t="s">
        <v>482</v>
      </c>
    </row>
    <row r="192" spans="1:1" x14ac:dyDescent="0.4">
      <c r="A192" t="s">
        <v>483</v>
      </c>
    </row>
    <row r="193" spans="1:1" x14ac:dyDescent="0.4">
      <c r="A193" t="s">
        <v>484</v>
      </c>
    </row>
    <row r="194" spans="1:1" x14ac:dyDescent="0.4">
      <c r="A194" t="s">
        <v>485</v>
      </c>
    </row>
    <row r="195" spans="1:1" x14ac:dyDescent="0.4">
      <c r="A195" t="s">
        <v>486</v>
      </c>
    </row>
    <row r="196" spans="1:1" x14ac:dyDescent="0.4">
      <c r="A196" s="32" t="s">
        <v>487</v>
      </c>
    </row>
    <row r="197" spans="1:1" x14ac:dyDescent="0.4">
      <c r="A197" t="s">
        <v>488</v>
      </c>
    </row>
    <row r="198" spans="1:1" x14ac:dyDescent="0.4">
      <c r="A198" t="s">
        <v>489</v>
      </c>
    </row>
    <row r="199" spans="1:1" x14ac:dyDescent="0.4">
      <c r="A199" t="s">
        <v>490</v>
      </c>
    </row>
    <row r="200" spans="1:1" x14ac:dyDescent="0.4">
      <c r="A200" s="31" t="s">
        <v>491</v>
      </c>
    </row>
    <row r="201" spans="1:1" x14ac:dyDescent="0.4">
      <c r="A201" t="s">
        <v>492</v>
      </c>
    </row>
    <row r="202" spans="1:1" x14ac:dyDescent="0.4">
      <c r="A202" t="s">
        <v>493</v>
      </c>
    </row>
    <row r="203" spans="1:1" x14ac:dyDescent="0.4">
      <c r="A203" t="s">
        <v>494</v>
      </c>
    </row>
    <row r="205" spans="1:1" x14ac:dyDescent="0.4">
      <c r="A205" s="3" t="s">
        <v>502</v>
      </c>
    </row>
    <row r="206" spans="1:1" x14ac:dyDescent="0.4">
      <c r="A206" s="3" t="s">
        <v>503</v>
      </c>
    </row>
    <row r="207" spans="1:1" x14ac:dyDescent="0.4">
      <c r="A207" s="3" t="s">
        <v>495</v>
      </c>
    </row>
    <row r="208" spans="1:1" x14ac:dyDescent="0.4">
      <c r="A208" s="3" t="s">
        <v>496</v>
      </c>
    </row>
    <row r="209" spans="1:1" x14ac:dyDescent="0.4">
      <c r="A209" s="3" t="s">
        <v>497</v>
      </c>
    </row>
    <row r="210" spans="1:1" x14ac:dyDescent="0.4">
      <c r="A210" s="3" t="s">
        <v>498</v>
      </c>
    </row>
    <row r="211" spans="1:1" x14ac:dyDescent="0.4">
      <c r="A211" s="3" t="s">
        <v>499</v>
      </c>
    </row>
    <row r="212" spans="1:1" x14ac:dyDescent="0.4">
      <c r="A212" s="3" t="s">
        <v>500</v>
      </c>
    </row>
    <row r="213" spans="1:1" x14ac:dyDescent="0.4">
      <c r="A213" s="3" t="s">
        <v>501</v>
      </c>
    </row>
  </sheetData>
  <phoneticPr fontId="1"/>
  <hyperlinks>
    <hyperlink ref="A2" r:id="rId1" xr:uid="{0A128CF9-B055-4139-82A4-F3A6F0ADB72A}"/>
    <hyperlink ref="A17" r:id="rId2" xr:uid="{101F2C14-DF8E-40A9-8AE2-493ADEB9CB27}"/>
    <hyperlink ref="E39" r:id="rId3" xr:uid="{FB7B7AEC-E592-4A65-B5DC-98A1A25B30C1}"/>
    <hyperlink ref="E40" r:id="rId4" xr:uid="{0AA3A1DA-5E40-4AC0-9680-BAD2A8987BA0}"/>
    <hyperlink ref="E41" r:id="rId5" xr:uid="{7E2AFA65-F6DD-4313-A7F9-E913EBBD7930}"/>
    <hyperlink ref="E42" r:id="rId6" xr:uid="{C60A0002-877B-40EA-A41B-8B8B5DE1B53A}"/>
    <hyperlink ref="E43" r:id="rId7" xr:uid="{64917893-DB20-45CD-B149-9C2033C87E10}"/>
    <hyperlink ref="E60" r:id="rId8" xr:uid="{9E315CB5-50E8-40D7-83C2-118D6C1900FF}"/>
    <hyperlink ref="E61" r:id="rId9" xr:uid="{6232D800-E087-405D-93FE-294C0ACABB7A}"/>
    <hyperlink ref="E62" r:id="rId10" xr:uid="{E780AC88-D5E0-4FE6-B767-E1784FBBFFF7}"/>
    <hyperlink ref="E63" r:id="rId11" xr:uid="{3976ED7C-50BC-40C7-9661-A9973284E956}"/>
    <hyperlink ref="E64" r:id="rId12" xr:uid="{16D349DA-40AE-4F59-A505-EBBA7EC961AE}"/>
    <hyperlink ref="E65" r:id="rId13" xr:uid="{1B077AFC-6F82-421B-AAF8-D706BD868B46}"/>
    <hyperlink ref="E66" r:id="rId14" xr:uid="{40848669-9F97-4427-B4D6-B0988E133576}"/>
    <hyperlink ref="E51" r:id="rId15" xr:uid="{693A40BD-6178-4D9D-AF53-2F748210AC20}"/>
    <hyperlink ref="E52" r:id="rId16" xr:uid="{7ABE94C3-BA2D-4704-BB60-338149A89DB3}"/>
    <hyperlink ref="E53" r:id="rId17" xr:uid="{383D7A55-3BE9-4F9C-B46D-3BBC351C8B0E}"/>
    <hyperlink ref="E54" r:id="rId18" xr:uid="{B472AC07-7A82-4F58-ADC1-0517405DEA60}"/>
    <hyperlink ref="E55" r:id="rId19" xr:uid="{A62F09E4-F733-4C09-B9ED-5776BFFB2057}"/>
    <hyperlink ref="E56" r:id="rId20" xr:uid="{5871C27D-8E91-4E72-9992-E61884D779D5}"/>
    <hyperlink ref="E57" r:id="rId21" xr:uid="{DC1501BA-6A1C-482D-BDB4-D5F5A14D236D}"/>
    <hyperlink ref="E58" r:id="rId22" xr:uid="{F4A95844-0F36-472F-BD3A-FB89A41B2E51}"/>
    <hyperlink ref="E59" r:id="rId23" xr:uid="{5ED8EB37-62DA-4B55-A326-0987E85DA90A}"/>
    <hyperlink ref="E68" r:id="rId24" xr:uid="{2A957036-B956-4960-909F-4A2910D9F1A2}"/>
    <hyperlink ref="E69" r:id="rId25" xr:uid="{DC10FCC5-73C5-4D9A-902A-30FDFDF28917}"/>
    <hyperlink ref="E70" r:id="rId26" xr:uid="{480FBF08-178B-4192-B946-BF46ACB7D7FA}"/>
    <hyperlink ref="E71" r:id="rId27" xr:uid="{61F74E02-9909-4B30-9198-E6F8E7A193DC}"/>
    <hyperlink ref="E72" r:id="rId28" xr:uid="{3685D03B-F2E3-4DCC-8099-234094DB19F1}"/>
    <hyperlink ref="E73" r:id="rId29" xr:uid="{5A159489-2687-4469-BF0B-13A025AEF6EB}"/>
    <hyperlink ref="E74" r:id="rId30" xr:uid="{6768F8F9-E842-4ABD-9BA1-53170CB7E61E}"/>
    <hyperlink ref="E75" r:id="rId31" xr:uid="{0603A725-5DA1-4F99-92C6-35AFE7D5F4E2}"/>
    <hyperlink ref="E77" r:id="rId32" xr:uid="{61DAE8D5-7FF0-4E4E-88DA-A3442C8903A8}"/>
    <hyperlink ref="E78" r:id="rId33" xr:uid="{6816AA88-44CA-42B5-980F-05079894267F}"/>
    <hyperlink ref="E79" r:id="rId34" xr:uid="{EEE12F01-169F-49EA-87D7-C1A025E0E3B6}"/>
    <hyperlink ref="E80" r:id="rId35" xr:uid="{B3FA93CE-ECC3-4AD3-A2CA-207E148B81AC}"/>
    <hyperlink ref="E81" r:id="rId36" xr:uid="{A85EAE03-83B4-46DD-93FC-4EF1A7368BF0}"/>
    <hyperlink ref="E82" r:id="rId37" xr:uid="{4717BA80-8D73-49CD-8D5C-8975D74FC872}"/>
    <hyperlink ref="E83" r:id="rId38" xr:uid="{60649687-9D04-4E94-A8A8-60CA9858BE18}"/>
    <hyperlink ref="E84" r:id="rId39" xr:uid="{48467564-A365-4342-9F85-1F7D4E08AD8C}"/>
    <hyperlink ref="E85" r:id="rId40" xr:uid="{B8A7042E-E4E9-446F-AB06-809D4A9470E1}"/>
    <hyperlink ref="E86" r:id="rId41" xr:uid="{A64E7126-F7E0-4943-B071-1CAC9276C94F}"/>
    <hyperlink ref="E87" r:id="rId42" xr:uid="{E37F6A80-622C-4C62-BD10-04F27594A3BC}"/>
    <hyperlink ref="E88" r:id="rId43" xr:uid="{71AFEF90-2C9F-482E-A0B4-8FBD0B6812B9}"/>
    <hyperlink ref="E95" r:id="rId44" xr:uid="{27A310C1-980B-4D6C-A5CB-37CF1E714814}"/>
    <hyperlink ref="E96" r:id="rId45" xr:uid="{0E2E35FD-3BCC-4BDD-A101-E9C61429E9DB}"/>
    <hyperlink ref="E98" r:id="rId46" xr:uid="{D48171F0-BB28-4885-BB36-E86B5B9F1F5C}"/>
    <hyperlink ref="E102" r:id="rId47" xr:uid="{810C78CC-D32F-4A19-8BE9-F08C4C2E904F}"/>
    <hyperlink ref="E103" r:id="rId48" xr:uid="{0FFA3D1E-9BBD-4991-B7B6-632AD7AAB460}"/>
    <hyperlink ref="E104" r:id="rId49" xr:uid="{C8CDEB29-AF6B-4367-901D-773FE2DBAFC1}"/>
    <hyperlink ref="E99" r:id="rId50" xr:uid="{7860B8C8-8ED3-42B0-AEEC-E7C169AE623C}"/>
    <hyperlink ref="E100" r:id="rId51" xr:uid="{B9982173-78C7-4F60-9134-2F6121701EC8}"/>
    <hyperlink ref="E101" r:id="rId52" xr:uid="{437BD29A-DE98-4406-AE36-CA6CD5E72C22}"/>
    <hyperlink ref="E97" r:id="rId53" xr:uid="{B6F063AC-7F98-4168-9656-5323F5D69066}"/>
    <hyperlink ref="E89" r:id="rId54" xr:uid="{CE95FE9B-DF48-477D-A00D-8FB7B3B99E90}"/>
    <hyperlink ref="E90" r:id="rId55" xr:uid="{5BB6A64F-7406-4EB4-ACD0-1DE32EBFF8F6}"/>
    <hyperlink ref="E91" r:id="rId56" xr:uid="{E2E85216-3A92-4BC3-AEF2-602C8D8FD2DA}"/>
    <hyperlink ref="E92" r:id="rId57" xr:uid="{9977EBCA-4051-4AB2-A46F-0B806ED3ADB0}"/>
    <hyperlink ref="E93" r:id="rId58" xr:uid="{CC93D3B4-3959-4924-BC37-D1712844C760}"/>
    <hyperlink ref="E94" r:id="rId59" xr:uid="{73275642-B120-4B75-8980-5C1B12C75AF5}"/>
    <hyperlink ref="E105" r:id="rId60" xr:uid="{97EED2ED-96C8-4191-A921-D76D825A8ED1}"/>
    <hyperlink ref="E106" r:id="rId61" xr:uid="{AB8F33C8-EFE3-4DF3-820D-84A4C542BB4D}"/>
    <hyperlink ref="E107" r:id="rId62" xr:uid="{07B28FAD-02A2-427C-A962-2011A4D124F2}"/>
    <hyperlink ref="E108" r:id="rId63" xr:uid="{92D33BF7-1590-4802-B258-D2D9487B0CDE}"/>
    <hyperlink ref="E109" r:id="rId64" xr:uid="{F554C16A-A0D3-4409-9E2F-DCF404D3F051}"/>
    <hyperlink ref="E110" r:id="rId65" xr:uid="{A970E785-7FD8-4936-915A-037F99B7B3BD}"/>
    <hyperlink ref="E111" r:id="rId66" xr:uid="{E745D180-660B-4A65-B1AA-B8D42F0B8B18}"/>
    <hyperlink ref="E112" r:id="rId67" xr:uid="{51215E7E-27FD-497B-A32F-3155FA522134}"/>
    <hyperlink ref="E114" r:id="rId68" xr:uid="{4C179B9F-0EA9-43EF-B7B1-1ADF5FEA56A2}"/>
    <hyperlink ref="E115" r:id="rId69" xr:uid="{CA6D493A-6114-4506-8110-419715B31571}"/>
    <hyperlink ref="E116" r:id="rId70" xr:uid="{2F5B640A-24A9-4178-A457-1EB64EC8D63D}"/>
    <hyperlink ref="E117" r:id="rId71" xr:uid="{0E944398-92AC-40EB-9BA4-49C16D2B1270}"/>
    <hyperlink ref="E118" r:id="rId72" xr:uid="{AC211548-B577-4E25-B5A4-3B9D5BBF8B95}"/>
    <hyperlink ref="E119" r:id="rId73" xr:uid="{9FFB8E78-AF07-438C-AF5F-EFC0BAB8DCFE}"/>
    <hyperlink ref="E120" r:id="rId74" xr:uid="{A7A836A2-3805-44E1-831C-89F8397C75E7}"/>
    <hyperlink ref="E121" r:id="rId75" xr:uid="{D4AC32E8-C5DB-44B8-9AB5-D1A188FF1281}"/>
    <hyperlink ref="E122" r:id="rId76" xr:uid="{7D6BD41D-2A68-45E3-A8D2-814C435E2C14}"/>
    <hyperlink ref="E123" r:id="rId77" xr:uid="{A7070F43-8CF9-4A5E-BA2A-DC2647D48FE3}"/>
    <hyperlink ref="E124" r:id="rId78" xr:uid="{31186AE5-FB3A-49F5-A6EF-8368EEBFC411}"/>
    <hyperlink ref="E125" r:id="rId79" xr:uid="{A4F951A9-B51B-4550-A8AD-40091D8F9B7F}"/>
    <hyperlink ref="E126" r:id="rId80" xr:uid="{6DB1421A-0774-43C1-89C5-18B974023ACA}"/>
    <hyperlink ref="E127" r:id="rId81" xr:uid="{B6B27061-96AE-4492-A2F5-A9CF98C978E1}"/>
    <hyperlink ref="E128" r:id="rId82" xr:uid="{EE7A3118-7E8F-4831-BA52-69995FBA4601}"/>
    <hyperlink ref="E129" r:id="rId83" xr:uid="{9A3819DF-00EE-4C23-A6A5-43584F8A6953}"/>
    <hyperlink ref="E130" r:id="rId84" xr:uid="{BDE1D741-9282-4A87-9C0E-A94FCA6A51E9}"/>
    <hyperlink ref="E131" r:id="rId85" xr:uid="{0C44DCE2-3028-4E43-87C7-1D9AD7DA4696}"/>
    <hyperlink ref="E132" r:id="rId86" xr:uid="{A13184B9-B4D2-496A-BC6F-C79745EB45B8}"/>
    <hyperlink ref="E133" r:id="rId87" xr:uid="{8204A3FA-7EFE-4514-A9C9-F5628C85DB3D}"/>
    <hyperlink ref="E134" r:id="rId88" xr:uid="{DC51633A-757F-45C2-A354-D56F7A262600}"/>
    <hyperlink ref="E135" r:id="rId89" xr:uid="{F39D77E5-C07F-4938-A945-00BF54F86DC7}"/>
    <hyperlink ref="E136" r:id="rId90" xr:uid="{DBBCA10E-6129-4BF0-80E7-678564214C00}"/>
    <hyperlink ref="E137" r:id="rId91" xr:uid="{29ECA860-A577-4D47-AAA8-1726953EEC33}"/>
    <hyperlink ref="E138" r:id="rId92" xr:uid="{7DE58C18-0F76-425E-AA07-A180E5ECB943}"/>
    <hyperlink ref="E139" r:id="rId93" xr:uid="{0DC99023-9003-48AE-A5F3-D87FE017882D}"/>
    <hyperlink ref="E140" r:id="rId94" xr:uid="{840ADA9B-F261-4085-A09F-E5196F582E35}"/>
    <hyperlink ref="E141" r:id="rId95" xr:uid="{7758D34F-F01C-411B-9D57-5820C7E373E8}"/>
    <hyperlink ref="E142" r:id="rId96" xr:uid="{D2E37230-9173-405B-AA1F-B210C2D78023}"/>
    <hyperlink ref="E143" r:id="rId97" xr:uid="{F84F1A01-405B-497E-889A-929FCCB913BF}"/>
    <hyperlink ref="E144" r:id="rId98" xr:uid="{F114CD61-5EE9-4A55-B497-FA2C9CFB1529}"/>
    <hyperlink ref="E145" r:id="rId99" xr:uid="{344E04A4-051B-4857-A71F-1DCBE63E0AA5}"/>
    <hyperlink ref="E146" r:id="rId100" xr:uid="{E7F46013-F2EC-407C-A5F9-90F18DDCD20E}"/>
    <hyperlink ref="E147" r:id="rId101" xr:uid="{655B20DB-C623-4504-BD66-1555EA8F65ED}"/>
    <hyperlink ref="E149" r:id="rId102" xr:uid="{CF6D3F19-2FBF-4385-8D8D-6A1B3EF2E367}"/>
    <hyperlink ref="E148" r:id="rId103" xr:uid="{6D66E7A1-772B-49F9-A838-5B9AEE46BEDB}"/>
    <hyperlink ref="E150" r:id="rId104" xr:uid="{821AE12B-AE8F-46C8-919E-249370036D0E}"/>
    <hyperlink ref="E151" r:id="rId105" xr:uid="{BAA71416-859B-46BB-B9F6-394E1DB90CF6}"/>
    <hyperlink ref="E152" r:id="rId106" xr:uid="{89E46A15-2296-45F3-99FD-14E0CEA9817F}"/>
    <hyperlink ref="E153" r:id="rId107" xr:uid="{C598F8F2-8676-4892-A4A2-F6082B9739FF}"/>
    <hyperlink ref="E154" r:id="rId108" xr:uid="{AA5896DA-9976-480E-A724-7F300BF22FEA}"/>
    <hyperlink ref="E155" r:id="rId109" xr:uid="{5925A5A5-5564-4D24-B947-715D2FEB9C4D}"/>
    <hyperlink ref="E156" r:id="rId110" xr:uid="{35BB8FA6-DDD0-4E56-9AE5-52F8109A9716}"/>
    <hyperlink ref="E157" r:id="rId111" xr:uid="{5E888567-53BB-44B5-A35E-66BE6C41F13D}"/>
    <hyperlink ref="E158" r:id="rId112" xr:uid="{B3BD7D48-146B-4E60-BFE2-D4A552125417}"/>
    <hyperlink ref="E159" r:id="rId113" xr:uid="{95D04412-455E-4C0A-946A-B9DEF3BA90A9}"/>
    <hyperlink ref="E161" r:id="rId114" xr:uid="{0A32363C-3F10-4944-85AB-A47539D5BF57}"/>
    <hyperlink ref="E162" r:id="rId115" xr:uid="{79E41E36-8546-4AAD-89BD-2637F24F174D}"/>
    <hyperlink ref="E160" r:id="rId116" xr:uid="{C8CEA68B-F336-4954-9382-5AF11D3695A1}"/>
    <hyperlink ref="E163" r:id="rId117" xr:uid="{DAD71AFA-032B-4868-9757-5A851DB0AAE7}"/>
    <hyperlink ref="E164" r:id="rId118" xr:uid="{7B79E8FA-08FD-4E45-ADA0-E95718FF2DD4}"/>
    <hyperlink ref="E165" r:id="rId119" xr:uid="{7BBC26B9-AB8D-459C-BCF9-E03309AD8C00}"/>
    <hyperlink ref="E166" r:id="rId120" xr:uid="{D7D2D179-CE8A-483C-B092-954A45DDD489}"/>
    <hyperlink ref="E167" r:id="rId121" xr:uid="{66EA091A-536A-4355-ABAB-6396A85E4FF9}"/>
    <hyperlink ref="E168" r:id="rId122" xr:uid="{5C01D7C7-55AA-4BC5-A5AE-2331DA64F7BA}"/>
    <hyperlink ref="E169" r:id="rId123" xr:uid="{171A7008-F118-4F80-9B57-0F3ACA968ACE}"/>
    <hyperlink ref="E170" r:id="rId124" xr:uid="{C172FAE6-42FE-4F84-B222-C65EDA71A264}"/>
    <hyperlink ref="E171" r:id="rId125" xr:uid="{B358BE8B-7AF9-42AE-A421-783CF293E227}"/>
    <hyperlink ref="E172" r:id="rId126" xr:uid="{0547BF27-BBCD-4B0B-AFC4-CBF8CA9827B6}"/>
    <hyperlink ref="E173" r:id="rId127" xr:uid="{99305178-0F09-448A-8211-77A075899018}"/>
    <hyperlink ref="E174" r:id="rId128" xr:uid="{B5B80751-AA26-4F82-979E-4E5DEDF9E3FC}"/>
    <hyperlink ref="A207" r:id="rId129" xr:uid="{BA9034B0-460A-434E-91BE-216F5CA58844}"/>
    <hyperlink ref="A208" r:id="rId130" xr:uid="{9EAA0560-9101-47D4-BAC3-DCA4395F640B}"/>
    <hyperlink ref="A209" r:id="rId131" xr:uid="{6E60A0CB-9A18-4A41-880B-0193780E4262}"/>
    <hyperlink ref="A210" r:id="rId132" xr:uid="{1E1773E4-E089-43B2-922B-278CB12E301C}"/>
    <hyperlink ref="A211" r:id="rId133" xr:uid="{8064030C-E2F1-4B21-B401-F5F07954D3BE}"/>
    <hyperlink ref="A212" r:id="rId134" xr:uid="{8E97F5A7-410A-416A-91C0-7F350FC8F5CA}"/>
    <hyperlink ref="A213" r:id="rId135" xr:uid="{E1040B86-5864-411B-991E-D57D173F22D6}"/>
    <hyperlink ref="A205" r:id="rId136" xr:uid="{0B946D9E-01A0-4A26-85A0-D03EE01D496A}"/>
    <hyperlink ref="A206" r:id="rId137" xr:uid="{83A22A1A-DEC4-43B0-A799-945C6167EB2F}"/>
    <hyperlink ref="A178" r:id="rId138" xr:uid="{D2D547DF-F0B1-4806-A6E5-EE163E2F961A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data</vt:lpstr>
      <vt:lpstr>note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2024-10-08T01:31:00Z</dcterms:created>
  <dcterms:modified xsi:type="dcterms:W3CDTF">2024-11-09T08:47:02Z</dcterms:modified>
</cp:coreProperties>
</file>